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35" windowWidth="5010" windowHeight="2745" firstSheet="6" activeTab="8"/>
  </bookViews>
  <sheets>
    <sheet name="محورهاي اصلي" sheetId="11" r:id="rId1"/>
    <sheet name="حفاظت و بهره برداري" sheetId="1" r:id="rId2"/>
    <sheet name="طرح و توسعه" sheetId="2" r:id="rId3"/>
    <sheet name="مطالعات پايه" sheetId="3" r:id="rId4"/>
    <sheet name="ذينفعان" sheetId="12" r:id="rId5"/>
    <sheet name="مديريت منابع مالي" sheetId="5" r:id="rId6"/>
    <sheet name="توسعه مديريت" sheetId="6" r:id="rId7"/>
    <sheet name=" منابع انساني" sheetId="7" r:id="rId8"/>
    <sheet name="نظام هاي اطلاعاتي" sheetId="10" r:id="rId9"/>
  </sheets>
  <definedNames>
    <definedName name="_xlnm.Print_Area" localSheetId="7">' منابع انساني'!$A$1:$J$11</definedName>
    <definedName name="_xlnm.Print_Area" localSheetId="1">'حفاظت و بهره برداري'!$A$1:$J$20</definedName>
    <definedName name="_xlnm.Print_Area" localSheetId="2">'طرح و توسعه'!$A$1:$J$13</definedName>
    <definedName name="_xlnm.Print_Area" localSheetId="0">'محورهاي اصلي'!$A$1:$B$12</definedName>
    <definedName name="_xlnm.Print_Area" localSheetId="5">'مديريت منابع مالي'!$A$1:$J$15</definedName>
    <definedName name="_xlnm.Print_Area" localSheetId="3">'مطالعات پايه'!$A$1:$J$11</definedName>
    <definedName name="_xlnm.Print_Area" localSheetId="8">'نظام هاي اطلاعاتي'!$A$1:$J$9</definedName>
    <definedName name="_xlnm.Print_Titles" localSheetId="7">' منابع انساني'!$1:$2</definedName>
    <definedName name="_xlnm.Print_Titles" localSheetId="6">'توسعه مديريت'!$1:$2</definedName>
    <definedName name="_xlnm.Print_Titles" localSheetId="1">'حفاظت و بهره برداري'!$1:$2</definedName>
    <definedName name="_xlnm.Print_Titles" localSheetId="4">ذينفعان!$1:$2</definedName>
    <definedName name="_xlnm.Print_Titles" localSheetId="2">'طرح و توسعه'!$1:$2</definedName>
    <definedName name="_xlnm.Print_Titles" localSheetId="5">'مديريت منابع مالي'!$1:$2</definedName>
    <definedName name="_xlnm.Print_Titles" localSheetId="3">'مطالعات پايه'!$1:$2</definedName>
    <definedName name="_xlnm.Print_Titles" localSheetId="8">'نظام هاي اطلاعاتي'!$1:$2</definedName>
  </definedNames>
  <calcPr calcId="124519"/>
</workbook>
</file>

<file path=xl/calcChain.xml><?xml version="1.0" encoding="utf-8"?>
<calcChain xmlns="http://schemas.openxmlformats.org/spreadsheetml/2006/main">
  <c r="H3" i="10"/>
  <c r="I3"/>
  <c r="I8"/>
  <c r="H8"/>
  <c r="G14" i="5"/>
  <c r="H14"/>
  <c r="I14"/>
  <c r="F13"/>
  <c r="G13"/>
  <c r="H13"/>
  <c r="E12"/>
  <c r="G12"/>
  <c r="H12"/>
  <c r="I5" i="1"/>
  <c r="H5"/>
  <c r="G5"/>
  <c r="F5"/>
  <c r="E5"/>
  <c r="I12"/>
  <c r="F10"/>
  <c r="G10"/>
  <c r="H10"/>
  <c r="I10"/>
  <c r="E10"/>
  <c r="I7"/>
  <c r="H7"/>
  <c r="G7"/>
  <c r="F7"/>
  <c r="E7"/>
  <c r="I7" i="6"/>
  <c r="H7"/>
  <c r="G7"/>
  <c r="F7"/>
  <c r="E7"/>
  <c r="E8"/>
  <c r="I8"/>
  <c r="H8"/>
  <c r="G8"/>
  <c r="F8"/>
  <c r="A4" i="1"/>
  <c r="A5" s="1"/>
  <c r="A6" s="1"/>
  <c r="A7" s="1"/>
  <c r="A8" s="1"/>
  <c r="I9" i="2"/>
  <c r="G9"/>
  <c r="H9"/>
  <c r="H9" i="12"/>
  <c r="G9"/>
  <c r="F9"/>
  <c r="E9"/>
  <c r="H8"/>
  <c r="G8"/>
  <c r="F8"/>
  <c r="E8"/>
  <c r="G5"/>
  <c r="F5"/>
  <c r="E5"/>
  <c r="H3"/>
  <c r="G3"/>
  <c r="F3"/>
  <c r="E3"/>
  <c r="H10" i="6"/>
  <c r="I10"/>
  <c r="E9"/>
  <c r="F9"/>
  <c r="G9"/>
  <c r="H9"/>
  <c r="I9"/>
  <c r="H6"/>
  <c r="G6"/>
  <c r="F6"/>
  <c r="E6"/>
  <c r="H5"/>
  <c r="G5"/>
  <c r="F5"/>
  <c r="E5"/>
  <c r="H13" i="1"/>
  <c r="G13"/>
  <c r="F13"/>
  <c r="E13"/>
  <c r="H12"/>
  <c r="G12"/>
  <c r="F12"/>
  <c r="E12"/>
  <c r="G11"/>
  <c r="H11"/>
</calcChain>
</file>

<file path=xl/sharedStrings.xml><?xml version="1.0" encoding="utf-8"?>
<sst xmlns="http://schemas.openxmlformats.org/spreadsheetml/2006/main" count="442" uniqueCount="273">
  <si>
    <t xml:space="preserve">عنوان شاخص </t>
  </si>
  <si>
    <t xml:space="preserve">درصد </t>
  </si>
  <si>
    <t>رديف</t>
  </si>
  <si>
    <t>نحوه محاسبه(فرمول)</t>
  </si>
  <si>
    <t>واحد سنجش</t>
  </si>
  <si>
    <t xml:space="preserve">ساماندهي رودخانه‌ها </t>
  </si>
  <si>
    <t>حفاظت بستر و حريم رودخانه ها، تالاب ها و سواحل</t>
  </si>
  <si>
    <t>مطالعات تعيين حد بستر و حريم رودخانه ها، سواحل و تالاب ها/طول پيش بيني عمليات</t>
  </si>
  <si>
    <t>طول اجراي عمليات نشانه گذاري(رپرگذاري)/طول پيش بيني عمليات نشانه گذاري(رپرگذاري)</t>
  </si>
  <si>
    <t>وضعيت حفاظت، نگهداري و مرمت سدها</t>
  </si>
  <si>
    <t>وضعيت كنترل ايمني و پايداري سدها</t>
  </si>
  <si>
    <t xml:space="preserve">مديريت مصرف منابع آب </t>
  </si>
  <si>
    <t xml:space="preserve">نگهداري و تعميرات تأسيسات آبي </t>
  </si>
  <si>
    <t xml:space="preserve">تعداد كنتورهاي هوشمند نصب شده در سال/تعداد كنتورهاي هوشمند پيش بيني شده  دربرنامه
</t>
  </si>
  <si>
    <t xml:space="preserve">تعداد چاههاي غيرمجاز مسدود شده در سال/ تعداد پيش بيني شده در برنامه
</t>
  </si>
  <si>
    <t xml:space="preserve">حجم تغذيه آبخوان از طريق تأسيسات تغذيه مصنوعي در سال /حجم پيش بيني شده در برنامه
</t>
  </si>
  <si>
    <t xml:space="preserve">ميزان جبران كاهش آب زيرزميني /حجم پيش بيني شده در برنامه
</t>
  </si>
  <si>
    <t xml:space="preserve">طول اجراي عمليات ساماندهي رودخانه ها/طول پيش بيني عمليات ساماندهي
</t>
  </si>
  <si>
    <t xml:space="preserve"> اعتبارت هزينه شده نگهداري و تعميرات /اعتبار مصوب نگهداري و تعميرات</t>
  </si>
  <si>
    <t xml:space="preserve"> اعتبارات هزينه شده اصلاح و بازسازي/اعتبارات مصوب اصلاح و بازسازي
</t>
  </si>
  <si>
    <t xml:space="preserve">ظرفيت  آب تنظيمي/مجموع هزينه‌هاي نگهداري، تعميرات، اصلاح و بازسازي
</t>
  </si>
  <si>
    <t xml:space="preserve"> تعداد گزارش هاي تهيه شده رفتارنگاري/تعداد گزارشات قابل تهيه رفتارنگاري
</t>
  </si>
  <si>
    <t xml:space="preserve">بند 2-7 سند خط مشي </t>
  </si>
  <si>
    <t xml:space="preserve">بند 13-7 سند خط مشي </t>
  </si>
  <si>
    <t>بند 13-7 سند خط مشي</t>
  </si>
  <si>
    <t xml:space="preserve">بند 8-5 سند خط مشي </t>
  </si>
  <si>
    <t xml:space="preserve">بند 1-5 سند خط مشي </t>
  </si>
  <si>
    <t xml:space="preserve">بند 8-5 سند  خط مشي 
بند 1-5 سند خط مشي </t>
  </si>
  <si>
    <t xml:space="preserve">بند 10-7 سند خط مشي </t>
  </si>
  <si>
    <t>نصب كنتورهاي هوشمند</t>
  </si>
  <si>
    <t>نسبت كاهش برداشتهاي غيرمجاز</t>
  </si>
  <si>
    <t xml:space="preserve"> تغذيه مصنوعي و پخش سيلاب</t>
  </si>
  <si>
    <t>تعادل بخشي و تغذيه مصنوعي و پخش سيلاب</t>
  </si>
  <si>
    <t>شاخصهاي اختصاصي بخش آب</t>
  </si>
  <si>
    <r>
      <rPr>
        <sz val="22"/>
        <rFont val="B Titr"/>
        <charset val="178"/>
      </rPr>
      <t>شاخصهاي كليدي ارزيابي عملكرد محور طرح و توسعه</t>
    </r>
    <r>
      <rPr>
        <sz val="14"/>
        <rFont val="B Titr"/>
        <charset val="178"/>
      </rPr>
      <t xml:space="preserve">
</t>
    </r>
  </si>
  <si>
    <t xml:space="preserve">رديف </t>
  </si>
  <si>
    <t>نحوه محاسبه شاخص(فرمول)</t>
  </si>
  <si>
    <t xml:space="preserve">واحد سنجش </t>
  </si>
  <si>
    <t xml:space="preserve">ظرفيت آب تنظيمي سدها </t>
  </si>
  <si>
    <t xml:space="preserve">مديريت هزينه اجراي طرحهاي تأمين آب </t>
  </si>
  <si>
    <t xml:space="preserve"> هزينه هاي‌ اجراي طرحهاي تأمين منابع آب خاتمه يافته/هزينه‌هاي پيش‌بيني شده طرحهاي شركت</t>
  </si>
  <si>
    <t>وظايف و مأموريتهاي قانوني</t>
  </si>
  <si>
    <t xml:space="preserve">مديريت زمان اجراءطرح‌هاي تأمين آب </t>
  </si>
  <si>
    <t>متوسط زمان اجراء طرحهاي تأمين منابع آب/متوسط زمان مورد انتظار جهت اجراء طرحهاي تأمين منابع آب</t>
  </si>
  <si>
    <t>تحقق منابع مالي طرحهاي عمراني</t>
  </si>
  <si>
    <t>جذب منابع مالي(عمومي و ساير)براي اجراي طرحهاي عمراني/ منابع مالي پيش بيني شده براي اجراي طرحهاي عمراني</t>
  </si>
  <si>
    <t>درصد</t>
  </si>
  <si>
    <t xml:space="preserve"> تجهيز و استفاده  از منابع مالي غيردولتي </t>
  </si>
  <si>
    <t>ميزان افزايش منابع مالي جذب شده غيردولتي / كل منابع مالي شركت</t>
  </si>
  <si>
    <t>تعداد</t>
  </si>
  <si>
    <t>پروژه هاي تحقيقاتي آغاز شده</t>
  </si>
  <si>
    <t>تعداد پروژه هاي تحقيقاتي آغاز شده/ تعداد پروژه هاي تحقيقاتي پيش بيني شده</t>
  </si>
  <si>
    <t>بند2-3 سند خط مشي</t>
  </si>
  <si>
    <t>جذب اعتبارات تحقيقاتي</t>
  </si>
  <si>
    <t>ميزان اعتبار تحقيقاتي جذب شده/ميزان اعتبار تحقيقاتي پيش‌بيني شده</t>
  </si>
  <si>
    <t>بند 2-3 سند خط مشي</t>
  </si>
  <si>
    <t>عنوان شاخص</t>
  </si>
  <si>
    <t>بازرسي مراكز آلوده‌كننده بزرگ پساب</t>
  </si>
  <si>
    <t xml:space="preserve"> تعداد مراكز آلوده كننده بزرگ پساب بازرسي شده/ كل مراكز آلوده كننده بزرگ پساب</t>
  </si>
  <si>
    <t xml:space="preserve">بند 5-7 سند خط مشي
</t>
  </si>
  <si>
    <t xml:space="preserve">تعيين و اعمال حريم كيفي منابع آب سطحي </t>
  </si>
  <si>
    <t>ميزان حريم كيفي تعيين شده آبهاي سطحي / طول رودخانه‌هاي تحت عملكرد</t>
  </si>
  <si>
    <t>بند 9-7 سند خط مشي</t>
  </si>
  <si>
    <t>تعيين حريم كيفي منابع آب زيرزميني ( چاه / چشمه/قتات)</t>
  </si>
  <si>
    <t xml:space="preserve">مجموع تعداد چاه، چشمه و قنات تعيين حريم كيفي شده/ تعداد كل چاه، چشمه و قنات </t>
  </si>
  <si>
    <t xml:space="preserve">ميزان فاضلاب‌هاي شهري تصفيه  و تخصيص داده شده </t>
  </si>
  <si>
    <t>ميزان فاضلاب هاي شهري تصفيه شده تخصيصي / كل حجم پساب توليدي</t>
  </si>
  <si>
    <t>بند 7-7 سند خط مشي</t>
  </si>
  <si>
    <t xml:space="preserve">مطالعات ارزش اقتصادي آب در دشتهاي مختلف </t>
  </si>
  <si>
    <t xml:space="preserve">تعداد مطالعات اقتصادي انجام شده در دشت هاي منطقه/ تعدادكل دشتهاي واقع در محدوده‌ شركت آب منطقه‌اي </t>
  </si>
  <si>
    <t>بند 7-5 سند خط مشي</t>
  </si>
  <si>
    <t>قيمت تمام شده آب</t>
  </si>
  <si>
    <t>بند 5-5 سند خط مشي
بند 7-5 سند خط مشي</t>
  </si>
  <si>
    <t xml:space="preserve">صدور مجوز تخصيص آب براي طرحهاي تأمين و توسعه آب </t>
  </si>
  <si>
    <t>تعداد طرحهاي عمراني كه تخصيص آب گرفته‌اند / كل طرحهاي عمراني (ب، ا، م)</t>
  </si>
  <si>
    <t xml:space="preserve">رعايت احجام تخصيص و تحويل آب بر اساس مجوزهاي تخصيص </t>
  </si>
  <si>
    <t xml:space="preserve">حجم آب تخصيص يافته به مصرف كنندگان يك بخش/ كل حجم آب تخصيص يافته به آن بخش مصرف </t>
  </si>
  <si>
    <t>تعامل و هماهنگي با ذينفعان در حوضه هاي آبريز</t>
  </si>
  <si>
    <t>تعداد جلسات تشكيل شده با مشاركت ذي نفعان و ذي مدخلان /12</t>
  </si>
  <si>
    <t>بند 1 سياستهاي كلي منابع آب</t>
  </si>
  <si>
    <t xml:space="preserve">نسبت جذب اعتبارات مطالعات پايه </t>
  </si>
  <si>
    <t xml:space="preserve">اعتبار جذب شده مطالعات پايه /اعتبارات مصوب مطالعات پايه شركت </t>
  </si>
  <si>
    <t>روند سودآوري</t>
  </si>
  <si>
    <t>سود و زيان سال جاري پس از كسر كمك دولت/ سود و زيان سال قبل از كسر كمك دولت</t>
  </si>
  <si>
    <t>نسبت هاي مالي</t>
  </si>
  <si>
    <t>بازده داراييهاي عملياتي</t>
  </si>
  <si>
    <t>مجموع درآمدهاي عملياتي/ مجموع داراييهاي عملياتي</t>
  </si>
  <si>
    <t>نسبت حقوق صاحبان سهام</t>
  </si>
  <si>
    <t>نسبت افزايش وصول مطالبات</t>
  </si>
  <si>
    <t>مطالبات سالجاري/ مطالبات سال قبل</t>
  </si>
  <si>
    <t>درصد تحقق درآمدها و هزينه ها</t>
  </si>
  <si>
    <t>درآمدها و هزينه هاي محقق شده /درآمدها و هزينه هاي پيش بيني شده در بودجه اصلاحي</t>
  </si>
  <si>
    <t>روند اجراي تكاليف مندرج در صورتجلسات مجامع عمومي</t>
  </si>
  <si>
    <t>تعداد تكاليف اقدام شده/ تعداد تكاليف مندرج در صورتجلسه</t>
  </si>
  <si>
    <t>ارائه بموقع صورتهاي مالي و گزارش هيئت مديره</t>
  </si>
  <si>
    <t>زمان ارائه صورتهاي مالي و گزارش هيئت مديره سالجاري-زمان تكليفي مجمع عمومي</t>
  </si>
  <si>
    <t>روز</t>
  </si>
  <si>
    <t>الزامات قانوني</t>
  </si>
  <si>
    <t>روند شفاف سازي صورتهاي مالي</t>
  </si>
  <si>
    <t>تعداد بندهاي حسابرس و بازرس قانوني سالجاري / تعداد بندهاي حسابرس و بازرس قانوني سال قبل</t>
  </si>
  <si>
    <t xml:space="preserve">نسبت برون سپاري فعاليتها </t>
  </si>
  <si>
    <t xml:space="preserve">فعاليتهاي واگذار شده/ كل فعاليتهاي قابل واگذاري </t>
  </si>
  <si>
    <t>مصوبات شوراي عالي اداري</t>
  </si>
  <si>
    <t>نسبت سطوح مديريتي</t>
  </si>
  <si>
    <t xml:space="preserve">تعداد پستهاي سطوح مديريتي شركت/تعداد كل پستهاي سازماني شركت
</t>
  </si>
  <si>
    <t>بند 10 و 11 سياست هاي كلي نظام اداري</t>
  </si>
  <si>
    <t xml:space="preserve">تركيب كيفي پستهاي سازماني </t>
  </si>
  <si>
    <t>بند3-1 سند خط مشي</t>
  </si>
  <si>
    <t xml:space="preserve">نرخ مشاركت كاركنان </t>
  </si>
  <si>
    <t xml:space="preserve">تعداد كاركنان پيشنهاد دهنده/تعداد كل كاركنان
</t>
  </si>
  <si>
    <t>مصوبات برنامه هاي تحول اداري</t>
  </si>
  <si>
    <t xml:space="preserve">نسبت اجراء پيشنهادات </t>
  </si>
  <si>
    <t xml:space="preserve">تعداد پيشنهادات اجراء شده/تعداد پيشنهادات بررسي شده
</t>
  </si>
  <si>
    <t xml:space="preserve">بهره‌روي سرمايه </t>
  </si>
  <si>
    <t>مجموع ارزش افزوده حاصله در شركت/كل سرمايه شركت</t>
  </si>
  <si>
    <t>بند 2 كتاب اول (فصل تحقيقات و منابع انساني)</t>
  </si>
  <si>
    <t>بهره‌وري نيروي كار</t>
  </si>
  <si>
    <t>مجموع ارزش افزوده حاصله درشركت/ تعداد كل نيروي انساني شركت</t>
  </si>
  <si>
    <t xml:space="preserve">ميزان اجراء پروژه‌هاي بهبود </t>
  </si>
  <si>
    <r>
      <rPr>
        <sz val="13"/>
        <color indexed="8"/>
        <rFont val="B Titr"/>
        <charset val="178"/>
      </rPr>
      <t>تعداد پروژه‌هاي بهبود اجراء شده ناشي از خودارزيابي/تعدادكل پروژه‌هاي بهبود شناسايي شده</t>
    </r>
    <r>
      <rPr>
        <u/>
        <sz val="13"/>
        <color indexed="8"/>
        <rFont val="B Titr"/>
        <charset val="178"/>
      </rPr>
      <t xml:space="preserve">
</t>
    </r>
  </si>
  <si>
    <t xml:space="preserve">واحد اندازه‌گيري </t>
  </si>
  <si>
    <t xml:space="preserve">تركيب نيروي انساني متخصص </t>
  </si>
  <si>
    <r>
      <t xml:space="preserve">تعداد كاركنان بخشهاي كارشناسي/تعداد كل كاركنان </t>
    </r>
    <r>
      <rPr>
        <vertAlign val="superscript"/>
        <sz val="13"/>
        <color indexed="8"/>
        <rFont val="B Titr"/>
        <charset val="178"/>
      </rPr>
      <t>*</t>
    </r>
    <r>
      <rPr>
        <sz val="13"/>
        <color indexed="8"/>
        <rFont val="B Titr"/>
        <charset val="178"/>
      </rPr>
      <t xml:space="preserve">
</t>
    </r>
  </si>
  <si>
    <t xml:space="preserve">بند 3-1 سند خط مشي
</t>
  </si>
  <si>
    <t xml:space="preserve">درجه حرفه‌اي بودن سازمان </t>
  </si>
  <si>
    <t xml:space="preserve">متوسط ميزان تحصيلات كاركنان شركت </t>
  </si>
  <si>
    <t xml:space="preserve">سال </t>
  </si>
  <si>
    <t>بند 3-1 سند خط مشي
بند5 سياستهاي كلي  نظام اداري</t>
  </si>
  <si>
    <t>نفر ساعت آموزش اجرا شده كاركنان</t>
  </si>
  <si>
    <t>جمع ساعت آموزش كاركنان (به غير از مديران)/تعدادكل كاركنان(به غير از مديران)</t>
  </si>
  <si>
    <t xml:space="preserve">نفرساعت </t>
  </si>
  <si>
    <t>بند 12 كتاب اول(فصل تحقيقات و منابع انساني)
بند1-3 سند خط مشي</t>
  </si>
  <si>
    <t>نفرساعت آموزش اجرا شده مديران</t>
  </si>
  <si>
    <t>جمع ساعت آموزش مديران/ تعدادكل مديران</t>
  </si>
  <si>
    <t>هزينه سرانه آموزش</t>
  </si>
  <si>
    <t>كل بودجه آموزشي هزينه شده / تعداد كل كاركنان شركت</t>
  </si>
  <si>
    <t xml:space="preserve">نسبت دوره هاي مجازي و الكترونيكي </t>
  </si>
  <si>
    <t xml:space="preserve">بند 14 كتاب اول(فصل تحقيقات ومنابع انساني) </t>
  </si>
  <si>
    <t xml:space="preserve">  منظور از كاركنان كليه كاركنان دائم و قرارداد جاري شركت مي باشد.</t>
  </si>
  <si>
    <t>تعداد شكايات رسيدگي شده /تعداد كل شكايات</t>
  </si>
  <si>
    <t>بند10 كتاب اول(فصل حقوقي و امور مجلس)</t>
  </si>
  <si>
    <t>متوسط زمان پاسخگويي به شكايات(به تفكيك اشخاص حقيقي و حقوقي)</t>
  </si>
  <si>
    <t>عملياتي نمودن پيشنهادات بازرسي هاي مستمر و موردي</t>
  </si>
  <si>
    <t>پيشنهادات اجرا شده گزارشات بازرسي/ كل پيشنهادات گزارشات بازرسي</t>
  </si>
  <si>
    <t>بند8 كتاب اول(فصل حقوقي و امور مجلس)</t>
  </si>
  <si>
    <t xml:space="preserve">راندمان بهره برداري سدها
</t>
  </si>
  <si>
    <t>علاج بخشي ،مرمت ،اصلاح و بازسازي سدها</t>
  </si>
  <si>
    <t>تعداد دوره هاي آموزشي برگزارشده بصورت الكترونيكي/ تعداد كل دوره هاي آموزشي اعلام شده از طرف مراكز آموزشي</t>
  </si>
  <si>
    <t>اصلاح و بهبود فرايندها</t>
  </si>
  <si>
    <t>تعداد فرايندهاي اصلاح شده / تعداد كل فرايندهاي انجام كار</t>
  </si>
  <si>
    <t>قراردادهاي ترك تشريفات</t>
  </si>
  <si>
    <t>سرعت  در پاسخگويي به شكايات</t>
  </si>
  <si>
    <t>تعداد مناقصات انجام شده  به صورت ترك تشريفات / تعداد كل مناقصات انجام شده</t>
  </si>
  <si>
    <t>بهره گيري از خدمات تعاملي</t>
  </si>
  <si>
    <t>تعداد خدمات تعاملي ارائه شده از طريق پرتال سازماني / تعداد خدمات تعاملي قابل ارائه</t>
  </si>
  <si>
    <t>ذينفعان</t>
  </si>
  <si>
    <t>ميزان شكايات و آراي كيفري صادره بر عليه مديران و مسئولين شركت</t>
  </si>
  <si>
    <t>تعداد برنامه هاي توليدي * تعداد دفعات پخش</t>
  </si>
  <si>
    <t xml:space="preserve">دقيقه </t>
  </si>
  <si>
    <t>بندهاي مختلف فصل روابط عمومي كتاب اول</t>
  </si>
  <si>
    <t xml:space="preserve">تعداد </t>
  </si>
  <si>
    <t>حضور در نمايشگاه ها و سمينارها</t>
  </si>
  <si>
    <t>بند 2 سند خط مشي شركت</t>
  </si>
  <si>
    <t>عـنوان شاخص</t>
  </si>
  <si>
    <t>ضريب نفوذ اينترنت</t>
  </si>
  <si>
    <t>ايجاد وب سايت هاي اطلاع رساني</t>
  </si>
  <si>
    <t>بر مبناي استاندارد تعيين شده</t>
  </si>
  <si>
    <t>استقرار يكپارچه سيستم هاي اداري و مالي</t>
  </si>
  <si>
    <t>منابع و مآخذ</t>
  </si>
  <si>
    <t>برنامه ريزي و مطالعات پايه منابع آب</t>
  </si>
  <si>
    <t xml:space="preserve">منابع و مآخذ </t>
  </si>
  <si>
    <t>نسبت هاي بودجه اي</t>
  </si>
  <si>
    <t>مصوبات برنامه ششم تحول اداري</t>
  </si>
  <si>
    <t>وضعيت رسيدگي به شكايات</t>
  </si>
  <si>
    <t>تعداد شكايات واصله در دوره ارزيابي / تعداد  كل مشتركين</t>
  </si>
  <si>
    <t>تعداد مكاتبات پاسخ داده شده به مقامات سياسي/ كل مكاتبات رسيده از مقامات</t>
  </si>
  <si>
    <t>تعداد آراء صادره بر عليه شركت / كل آراء صادره</t>
  </si>
  <si>
    <t>تعداد آراء صادره له شركت / كل آراء صادره</t>
  </si>
  <si>
    <t>تعداد شكايات صادره عليه مسئولين شركت / تعداد كل شكايات عليه كاركنان</t>
  </si>
  <si>
    <t>تعداد پرونده هاي مطروحه در ديوان محاسبات شركت / كل پرونده هاي مطروحه در مراجع ذيربط</t>
  </si>
  <si>
    <t>تعداد پرونده هاي مطروحه در سازمان بازرسي كل كشور / كل پرونده هاي مطروحه در مراجع ذيربط</t>
  </si>
  <si>
    <t>ميزان آراء صادره بر عليه شركت</t>
  </si>
  <si>
    <t>ميزان آراء صادره له شركت</t>
  </si>
  <si>
    <t>ميزان پرونده هاي مطروحه در ديوان محاسبات كشور</t>
  </si>
  <si>
    <t>ميزان پرونده هاي مطروحه در سازمان بازرسي كل كشور</t>
  </si>
  <si>
    <t>تعداد اخبار منتشر شده  در شبكه خبري/ تعداد اخبار ارسالي</t>
  </si>
  <si>
    <t>ميزان اعتبارات اطلاع رساني و آگاهي بخشي/  كل اعتبارات شركت</t>
  </si>
  <si>
    <t>سنجش رضايتمندي</t>
  </si>
  <si>
    <t>عنوان محور</t>
  </si>
  <si>
    <t>حفاظت و بهره برداري</t>
  </si>
  <si>
    <t>طرح و توسعه</t>
  </si>
  <si>
    <t>نيروگاههاي برقابي</t>
  </si>
  <si>
    <t>توسعه مديريت</t>
  </si>
  <si>
    <t>منابع انساني</t>
  </si>
  <si>
    <t>نظامهاي اطلاعاتي</t>
  </si>
  <si>
    <t>تجهيز ايستگاههاي اندازه گيري و كنترل كمي و كيفي دشتها ، محدوده هاي مطالعاتي و رودخانه ها</t>
  </si>
  <si>
    <t>تعداد ايستگاههاي تجهيز شده كمي وكيفي / كل ايستگاههاي قابل تجهيز(شبكه بهينه)</t>
  </si>
  <si>
    <t>شاخصهاي كليدي ارزيابي عملكرد محور حفاظت و بهره برداري</t>
  </si>
  <si>
    <t>شاخصهاي كليدي ارزيابي عملكرد محور ذينفعان</t>
  </si>
  <si>
    <t>شاخصهاي كليدي ارزيابي عملكرد محور توسعه مديريت</t>
  </si>
  <si>
    <t>شاخصهاي كليدي ارزيابي عملكرد محور منابع انساني</t>
  </si>
  <si>
    <t>ميزان رضايت مشتركين</t>
  </si>
  <si>
    <t>ميزان رضايت نمايندگان جامعه</t>
  </si>
  <si>
    <t>بند6 كتاب اول(فصل حقوقي و امور مجلس)</t>
  </si>
  <si>
    <t>كتاب اول</t>
  </si>
  <si>
    <t xml:space="preserve"> اعتبارات اطلاع رساني و آگاهي بخشي</t>
  </si>
  <si>
    <t>بند 2 كتاب اول(فصل روابط عمومي)</t>
  </si>
  <si>
    <t xml:space="preserve"> نسبت افزايش تعداد اقلام انتشاراتي </t>
  </si>
  <si>
    <t>ميزان رضايتمندي مشتريان درون و برون سازماني شركت</t>
  </si>
  <si>
    <t>مأموريتهاي قانوني</t>
  </si>
  <si>
    <t>اطلاع رساني از طريق رسانه هاي صوتي و تصويري</t>
  </si>
  <si>
    <t>ميزان مشاركت در نمايشگاه تخصصي / تعداد كل نمايشگاههاي تخصصي برگزار شده</t>
  </si>
  <si>
    <t>حقوق صاحبان سهام / مجموع داراييها</t>
  </si>
  <si>
    <t xml:space="preserve"> متوسط قيمت تمام شده آب در استان</t>
  </si>
  <si>
    <t>تعداد سيستم هاي استقرار يافته به صورت يكپارچه / تعداد كل سيستم هاي شركت</t>
  </si>
  <si>
    <t>تعداد كاربران اينترنت در شركت/ تعداد كل كاركنان</t>
  </si>
  <si>
    <t>مصوبات ذيربط</t>
  </si>
  <si>
    <t>بند 4كتاب اول (فصل تحقيقات و منابع انساني)</t>
  </si>
  <si>
    <t>بند 5 كتاب اول (فصل تحقيقات و منابع انساني)</t>
  </si>
  <si>
    <t xml:space="preserve"> محورهاي اصلي ارزيابي عملكرد شركت هاي آب منطقه اي</t>
  </si>
  <si>
    <t>وضعيت انتشارات</t>
  </si>
  <si>
    <t>انعكاس خبري در پايگاه اطلاع رساني شركت مادر</t>
  </si>
  <si>
    <t>وظايف و مأموريت هاي قانوني</t>
  </si>
  <si>
    <t>توسعه اتوماسيون اداري</t>
  </si>
  <si>
    <t>نسبت مكانيزه  و اتوماسيون نمودن فعاليتهاي اختصاصي به دور قبل</t>
  </si>
  <si>
    <r>
      <rPr>
        <sz val="12"/>
        <color indexed="8"/>
        <rFont val="B Titr"/>
        <charset val="178"/>
      </rPr>
      <t>بند 8 سياستهاي كلي اصلاح الگوي مصرف</t>
    </r>
    <r>
      <rPr>
        <sz val="13"/>
        <color indexed="8"/>
        <rFont val="B Titr"/>
        <charset val="178"/>
      </rPr>
      <t xml:space="preserve">
بند 17 كتاب اول (فصل آب)
بند 12-7 سند خط مشي  </t>
    </r>
  </si>
  <si>
    <r>
      <rPr>
        <sz val="12"/>
        <color indexed="8"/>
        <rFont val="B Titr"/>
        <charset val="178"/>
      </rPr>
      <t>بند8 سياستهاي كلي اصلاح الگوي مصرف</t>
    </r>
    <r>
      <rPr>
        <sz val="13"/>
        <color indexed="8"/>
        <rFont val="B Titr"/>
        <charset val="178"/>
      </rPr>
      <t xml:space="preserve">
بند 13 كتاب اول (فصل آب)</t>
    </r>
  </si>
  <si>
    <t>بند8 سياست هاي كلي اصلاح الگوي مصرف</t>
  </si>
  <si>
    <t>شاخصهاي كليدي ارزيابي عملكرد محور برنامه ريزي و مطالعات پايه منابع آب</t>
  </si>
  <si>
    <t xml:space="preserve">مديريت منابع مالي و اقتصادي </t>
  </si>
  <si>
    <t>شاخصهاي كليدي ارزيابي عملكرد محور مديريت منابع مالي و اقتصادي</t>
  </si>
  <si>
    <t>نسبت فروش اموال</t>
  </si>
  <si>
    <t>ارزش اموال منقول و غير منقول فروش رفته/مجموع ارزش اموال منقول و غيرمنقول شركت</t>
  </si>
  <si>
    <t>بند 12 كتاب اول(فصل امور اقتصادي)</t>
  </si>
  <si>
    <t>نسبت خروج نيروي انساني غير متخصص</t>
  </si>
  <si>
    <t>تعداد نيروي انساني غير متخصص خروجي طي سال/تعداد كل نيروي انساني غير متخصص</t>
  </si>
  <si>
    <t>بند 3-1 سند خط مشي</t>
  </si>
  <si>
    <t>ميزان رعايت ساختار سازماني</t>
  </si>
  <si>
    <t>تعداد كل كارمندان شركت/  تعداد كل پستهاي مصوب سازماني</t>
  </si>
  <si>
    <t>بند 3-1 سند خط مشي
بند10 سياستهاي كلي نظام اداري</t>
  </si>
  <si>
    <t xml:space="preserve">تعداد پستهاي سازماني حوزه   هاي تخصصي و اصلي شركت/تعداد كل پستهاي  سازماني شركت
</t>
  </si>
  <si>
    <t>بند 10  سياست هاي كلي نظام اداري 
بند3-1 سند خط مشي</t>
  </si>
  <si>
    <t>توسعه ويدئو كنفرانس</t>
  </si>
  <si>
    <t>نسبت كل جلسات برگزار شده/ تعداد جلسات از طريق ويدئوكنفرانس</t>
  </si>
  <si>
    <t>توسعه فناوري اطلاعات مكان مرجع GIT</t>
  </si>
  <si>
    <t>نسبت كل  نقشه هاي كاداستر و توپوگرافي/كل اراضي و استملاكات</t>
  </si>
  <si>
    <t>سال 86</t>
  </si>
  <si>
    <t>سال87</t>
  </si>
  <si>
    <t>سال 88</t>
  </si>
  <si>
    <t>سال 89</t>
  </si>
  <si>
    <t>پيش بيني 90</t>
  </si>
  <si>
    <t>روند</t>
  </si>
  <si>
    <t>هزار ريال به ازاي هر نفر</t>
  </si>
  <si>
    <t>ميزان آب انتقالي از زاينده رود به يزد در سال</t>
  </si>
  <si>
    <t>ميزان آب انتقالي از زاينده رود به يزد / ظرفيت قابل انتقال</t>
  </si>
  <si>
    <t>انتقال آب خارج از حوضه</t>
  </si>
  <si>
    <t>ميليون متر مكعب</t>
  </si>
  <si>
    <t>ليتر در ثانيه</t>
  </si>
  <si>
    <t xml:space="preserve">كاهش بهره برداري </t>
  </si>
  <si>
    <t>ميزان كاهش بهره برداري از طريق جلوگيري از بهره برداري‌هاي غيرمجاز</t>
  </si>
  <si>
    <t xml:space="preserve"> </t>
  </si>
  <si>
    <t>ميليون ريال به ازاي هر نفر</t>
  </si>
  <si>
    <t>حجم آب تنظيم يافته در سد دره بيد/حجم آب ورودي به سد</t>
  </si>
  <si>
    <t>حجم آب تنظيم يافته در سد كريت/حجم آب ورودي به سد</t>
  </si>
  <si>
    <t>حجم آب تنظيم يافته در سد نهرين/حجم آب ورودي به سد</t>
  </si>
  <si>
    <t>ميزان آب تحويلي به بخش كشاورزي/مجموع منابع آب تحويلي (مصرفي)</t>
  </si>
  <si>
    <t>ميزان آب تحويلي به بخش شرب/مجموع منابع آب تحويلي (مصرفي)</t>
  </si>
  <si>
    <t>ميزان آب تحويلي به بخش صنعت/مجموع منابع آب تحويلي (مصرفي)</t>
  </si>
  <si>
    <t>ظرفيت آب تنظيم يافته در سد نهرين/ظرفيت آب تنظيمي پيش‌بيني شده</t>
  </si>
  <si>
    <t>ظرفيت آب تنظيم يافته در سد كريت/ظرفيت آب تنظيمي پيش‌بيني شده</t>
  </si>
  <si>
    <t>ظرفيت آب تنظيم يافته در سد دره بيد/ظرفيت آب تنظيمي پيش‌بيني شده</t>
  </si>
  <si>
    <r>
      <t xml:space="preserve">بند13 كتاب اول(فصل آب)  
بند 3-7 سند خط مشي </t>
    </r>
    <r>
      <rPr>
        <sz val="13"/>
        <color rgb="FFFF0000"/>
        <rFont val="B Titr"/>
        <charset val="178"/>
      </rPr>
      <t>(از سال 89 از وظائف آب منطقه اي ها حذف گرديد)</t>
    </r>
  </si>
  <si>
    <t>شاخصهاي كليدي ارزيابي عملكرد محور نظامهاي اطلاعاتي شركت آب منطقه اي يزد</t>
  </si>
</sst>
</file>

<file path=xl/styles.xml><?xml version="1.0" encoding="utf-8"?>
<styleSheet xmlns="http://schemas.openxmlformats.org/spreadsheetml/2006/main">
  <fonts count="30">
    <font>
      <sz val="10"/>
      <name val="Titr"/>
      <charset val="178"/>
    </font>
    <font>
      <sz val="8"/>
      <name val="Titr"/>
      <charset val="178"/>
    </font>
    <font>
      <sz val="10"/>
      <name val="Yagut"/>
      <charset val="178"/>
    </font>
    <font>
      <b/>
      <sz val="12"/>
      <color indexed="18"/>
      <name val="Mitra"/>
      <charset val="178"/>
    </font>
    <font>
      <sz val="18"/>
      <name val="B Titr"/>
      <charset val="178"/>
    </font>
    <font>
      <sz val="12"/>
      <name val="Mitra"/>
      <charset val="178"/>
    </font>
    <font>
      <sz val="12"/>
      <color indexed="8"/>
      <name val="B Titr"/>
      <charset val="178"/>
    </font>
    <font>
      <sz val="22"/>
      <name val="B Titr"/>
      <charset val="178"/>
    </font>
    <font>
      <sz val="13"/>
      <color indexed="8"/>
      <name val="B Titr"/>
      <charset val="178"/>
    </font>
    <font>
      <u/>
      <sz val="13"/>
      <color indexed="8"/>
      <name val="B Titr"/>
      <charset val="178"/>
    </font>
    <font>
      <sz val="10"/>
      <name val="Mitra"/>
      <charset val="178"/>
    </font>
    <font>
      <sz val="14"/>
      <name val="B Titr"/>
      <charset val="178"/>
    </font>
    <font>
      <sz val="13"/>
      <name val="Mitra"/>
      <charset val="178"/>
    </font>
    <font>
      <sz val="20"/>
      <name val="B Titr"/>
      <charset val="178"/>
    </font>
    <font>
      <vertAlign val="superscript"/>
      <sz val="13"/>
      <color indexed="8"/>
      <name val="B Titr"/>
      <charset val="178"/>
    </font>
    <font>
      <sz val="13"/>
      <name val="B Titr"/>
      <charset val="178"/>
    </font>
    <font>
      <b/>
      <sz val="16"/>
      <color indexed="18"/>
      <name val="Mitra"/>
      <charset val="178"/>
    </font>
    <font>
      <b/>
      <sz val="22"/>
      <name val="B Titr"/>
      <charset val="178"/>
    </font>
    <font>
      <b/>
      <sz val="14"/>
      <color indexed="18"/>
      <name val="Lotus"/>
      <charset val="178"/>
    </font>
    <font>
      <b/>
      <sz val="11"/>
      <name val="B Titr"/>
      <charset val="178"/>
    </font>
    <font>
      <sz val="24"/>
      <name val="B Titr"/>
      <charset val="178"/>
    </font>
    <font>
      <sz val="12"/>
      <color theme="1"/>
      <name val="B Titr"/>
      <charset val="178"/>
    </font>
    <font>
      <sz val="16"/>
      <color theme="1"/>
      <name val="B Titr"/>
      <charset val="178"/>
    </font>
    <font>
      <sz val="13"/>
      <color theme="1"/>
      <name val="B Titr"/>
      <charset val="178"/>
    </font>
    <font>
      <u/>
      <sz val="13"/>
      <color theme="1"/>
      <name val="B Titr"/>
      <charset val="178"/>
    </font>
    <font>
      <sz val="14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13"/>
      <color rgb="FFFF0000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3" fillId="4" borderId="0" xfId="1" applyFont="1" applyFill="1" applyAlignment="1">
      <alignment wrapText="1" readingOrder="2"/>
    </xf>
    <xf numFmtId="0" fontId="5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textRotation="180" wrapText="1"/>
    </xf>
    <xf numFmtId="0" fontId="21" fillId="0" borderId="0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 readingOrder="2"/>
    </xf>
    <xf numFmtId="3" fontId="22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 readingOrder="2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readingOrder="2"/>
    </xf>
    <xf numFmtId="0" fontId="23" fillId="0" borderId="4" xfId="0" applyFont="1" applyBorder="1" applyAlignment="1">
      <alignment horizontal="center" vertical="center" wrapText="1" readingOrder="2"/>
    </xf>
    <xf numFmtId="0" fontId="23" fillId="0" borderId="3" xfId="0" applyFont="1" applyBorder="1" applyAlignment="1">
      <alignment horizontal="center" vertical="center" wrapText="1" readingOrder="2"/>
    </xf>
    <xf numFmtId="0" fontId="2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3" fontId="22" fillId="5" borderId="0" xfId="0" applyNumberFormat="1" applyFont="1" applyFill="1" applyBorder="1" applyAlignment="1">
      <alignment horizontal="center" vertical="center" wrapText="1" readingOrder="2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 wrapText="1" readingOrder="2"/>
    </xf>
    <xf numFmtId="0" fontId="2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 readingOrder="2"/>
    </xf>
    <xf numFmtId="0" fontId="23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2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/>
    </xf>
    <xf numFmtId="0" fontId="16" fillId="4" borderId="0" xfId="1" applyFont="1" applyFill="1" applyAlignment="1">
      <alignment wrapText="1" readingOrder="2"/>
    </xf>
    <xf numFmtId="0" fontId="23" fillId="0" borderId="0" xfId="0" applyFont="1" applyBorder="1" applyAlignment="1">
      <alignment horizontal="center" vertical="center" textRotation="180" wrapText="1"/>
    </xf>
    <xf numFmtId="0" fontId="22" fillId="4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 readingOrder="2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8" fillId="0" borderId="0" xfId="1" applyFont="1" applyFill="1" applyAlignment="1">
      <alignment readingOrder="2"/>
    </xf>
    <xf numFmtId="0" fontId="18" fillId="3" borderId="0" xfId="1" applyFont="1" applyFill="1" applyAlignment="1">
      <alignment readingOrder="2"/>
    </xf>
    <xf numFmtId="0" fontId="19" fillId="2" borderId="4" xfId="1" applyFont="1" applyFill="1" applyBorder="1" applyAlignment="1">
      <alignment horizontal="center" vertical="center" wrapText="1" readingOrder="2"/>
    </xf>
    <xf numFmtId="0" fontId="0" fillId="2" borderId="0" xfId="0" applyFill="1"/>
    <xf numFmtId="0" fontId="23" fillId="0" borderId="4" xfId="0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readingOrder="2"/>
    </xf>
    <xf numFmtId="0" fontId="19" fillId="2" borderId="2" xfId="1" applyFont="1" applyFill="1" applyBorder="1" applyAlignment="1">
      <alignment horizontal="center" vertical="center" wrapText="1" readingOrder="2"/>
    </xf>
    <xf numFmtId="3" fontId="25" fillId="5" borderId="1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 readingOrder="2"/>
    </xf>
    <xf numFmtId="0" fontId="25" fillId="0" borderId="9" xfId="0" applyFont="1" applyBorder="1" applyAlignment="1">
      <alignment horizontal="center" vertical="center" wrapText="1" readingOrder="2"/>
    </xf>
    <xf numFmtId="0" fontId="2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readingOrder="2"/>
    </xf>
    <xf numFmtId="0" fontId="23" fillId="0" borderId="10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25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 readingOrder="2"/>
    </xf>
    <xf numFmtId="0" fontId="25" fillId="0" borderId="17" xfId="0" applyFont="1" applyBorder="1" applyAlignment="1">
      <alignment horizontal="center" vertical="center" wrapText="1" readingOrder="2"/>
    </xf>
    <xf numFmtId="3" fontId="22" fillId="5" borderId="18" xfId="0" applyNumberFormat="1" applyFont="1" applyFill="1" applyBorder="1" applyAlignment="1">
      <alignment horizontal="center" vertical="center" wrapText="1"/>
    </xf>
    <xf numFmtId="3" fontId="22" fillId="5" borderId="19" xfId="0" applyNumberFormat="1" applyFont="1" applyFill="1" applyBorder="1" applyAlignment="1">
      <alignment horizontal="center" vertical="center" wrapText="1"/>
    </xf>
    <xf numFmtId="3" fontId="22" fillId="5" borderId="19" xfId="0" applyNumberFormat="1" applyFont="1" applyFill="1" applyBorder="1" applyAlignment="1">
      <alignment horizontal="center" vertical="center" wrapText="1" readingOrder="2"/>
    </xf>
    <xf numFmtId="3" fontId="22" fillId="5" borderId="20" xfId="0" applyNumberFormat="1" applyFont="1" applyFill="1" applyBorder="1" applyAlignment="1">
      <alignment horizontal="center" vertical="center" wrapText="1" readingOrder="2"/>
    </xf>
    <xf numFmtId="0" fontId="8" fillId="0" borderId="9" xfId="0" applyFont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 readingOrder="2"/>
    </xf>
    <xf numFmtId="3" fontId="2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 readingOrder="2"/>
    </xf>
    <xf numFmtId="3" fontId="25" fillId="0" borderId="9" xfId="0" applyNumberFormat="1" applyFont="1" applyFill="1" applyBorder="1" applyAlignment="1">
      <alignment horizontal="center" vertical="center" wrapText="1"/>
    </xf>
    <xf numFmtId="3" fontId="25" fillId="5" borderId="19" xfId="0" applyNumberFormat="1" applyFont="1" applyFill="1" applyBorder="1" applyAlignment="1">
      <alignment horizontal="center" vertical="center" wrapText="1"/>
    </xf>
    <xf numFmtId="3" fontId="25" fillId="5" borderId="20" xfId="0" applyNumberFormat="1" applyFont="1" applyFill="1" applyBorder="1" applyAlignment="1">
      <alignment horizontal="center" vertical="center" wrapText="1"/>
    </xf>
    <xf numFmtId="3" fontId="25" fillId="5" borderId="18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3" fillId="4" borderId="21" xfId="1" applyFont="1" applyFill="1" applyBorder="1" applyAlignment="1">
      <alignment wrapText="1" readingOrder="2"/>
    </xf>
    <xf numFmtId="0" fontId="21" fillId="0" borderId="4" xfId="0" applyFont="1" applyBorder="1" applyAlignment="1">
      <alignment horizontal="center" vertical="center" wrapText="1" readingOrder="2"/>
    </xf>
    <xf numFmtId="0" fontId="26" fillId="0" borderId="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25" xfId="0" applyFont="1" applyBorder="1" applyAlignment="1">
      <alignment horizontal="center" vertical="center" wrapText="1" readingOrder="2"/>
    </xf>
    <xf numFmtId="0" fontId="8" fillId="0" borderId="16" xfId="0" applyFont="1" applyBorder="1" applyAlignment="1">
      <alignment horizontal="center" vertical="center" wrapText="1" readingOrder="2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 readingOrder="2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 readingOrder="2"/>
    </xf>
    <xf numFmtId="0" fontId="15" fillId="2" borderId="34" xfId="1" applyFont="1" applyFill="1" applyBorder="1" applyAlignment="1">
      <alignment horizontal="center" vertical="center" wrapText="1" readingOrder="2"/>
    </xf>
    <xf numFmtId="0" fontId="15" fillId="2" borderId="11" xfId="1" applyFont="1" applyFill="1" applyBorder="1" applyAlignment="1">
      <alignment horizontal="center" vertical="center" wrapText="1" readingOrder="2"/>
    </xf>
    <xf numFmtId="3" fontId="25" fillId="0" borderId="11" xfId="0" applyNumberFormat="1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 readingOrder="2"/>
    </xf>
    <xf numFmtId="0" fontId="25" fillId="0" borderId="35" xfId="0" applyFont="1" applyBorder="1" applyAlignment="1">
      <alignment horizontal="center" vertical="center" wrapText="1" readingOrder="2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 readingOrder="2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2" fontId="23" fillId="0" borderId="4" xfId="0" applyNumberFormat="1" applyFont="1" applyBorder="1" applyAlignment="1">
      <alignment horizontal="center" vertical="center" wrapText="1" readingOrder="2"/>
    </xf>
    <xf numFmtId="0" fontId="23" fillId="6" borderId="3" xfId="0" applyFont="1" applyFill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 readingOrder="2"/>
    </xf>
    <xf numFmtId="0" fontId="23" fillId="4" borderId="4" xfId="0" applyFont="1" applyFill="1" applyBorder="1" applyAlignment="1">
      <alignment horizontal="center" vertical="center" wrapText="1" readingOrder="2"/>
    </xf>
    <xf numFmtId="2" fontId="23" fillId="4" borderId="4" xfId="0" applyNumberFormat="1" applyFont="1" applyFill="1" applyBorder="1" applyAlignment="1">
      <alignment horizontal="center" vertical="center" wrapText="1" readingOrder="2"/>
    </xf>
    <xf numFmtId="0" fontId="22" fillId="4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 readingOrder="2"/>
    </xf>
    <xf numFmtId="0" fontId="23" fillId="0" borderId="4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 readingOrder="2"/>
    </xf>
    <xf numFmtId="2" fontId="28" fillId="0" borderId="4" xfId="0" applyNumberFormat="1" applyFont="1" applyBorder="1" applyAlignment="1">
      <alignment horizontal="center" vertical="center" wrapText="1" readingOrder="2"/>
    </xf>
    <xf numFmtId="0" fontId="20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 readingOrder="2"/>
    </xf>
    <xf numFmtId="0" fontId="23" fillId="0" borderId="39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4" fillId="0" borderId="2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 readingOrder="2"/>
    </xf>
    <xf numFmtId="0" fontId="0" fillId="0" borderId="39" xfId="0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22" fillId="4" borderId="3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right" vertical="center" wrapText="1"/>
    </xf>
    <xf numFmtId="0" fontId="17" fillId="2" borderId="28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_برق داراي امتياز درصدي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برداري'!$E$11:$I$11</c:f>
              <c:numCache>
                <c:formatCode>General</c:formatCode>
                <c:ptCount val="5"/>
                <c:pt idx="2" formatCode="0.00">
                  <c:v>101.99999999999999</c:v>
                </c:pt>
                <c:pt idx="3" formatCode="0.00">
                  <c:v>69.333333333333343</c:v>
                </c:pt>
                <c:pt idx="4">
                  <c:v>85</c:v>
                </c:pt>
              </c:numCache>
            </c:numRef>
          </c:val>
        </c:ser>
        <c:dLbls>
          <c:showVal val="1"/>
        </c:dLbls>
        <c:marker val="1"/>
        <c:axId val="86470016"/>
        <c:axId val="86500480"/>
      </c:lineChart>
      <c:catAx>
        <c:axId val="86470016"/>
        <c:scaling>
          <c:orientation val="minMax"/>
        </c:scaling>
        <c:axPos val="b"/>
        <c:tickLblPos val="nextTo"/>
        <c:crossAx val="86500480"/>
        <c:crosses val="autoZero"/>
        <c:auto val="1"/>
        <c:lblAlgn val="ctr"/>
        <c:lblOffset val="100"/>
      </c:catAx>
      <c:valAx>
        <c:axId val="8650048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6470016"/>
        <c:crosses val="autoZero"/>
        <c:crossBetween val="between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8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برداري'!$E$8:$I$8</c:f>
              <c:numCache>
                <c:formatCode>0.00</c:formatCode>
                <c:ptCount val="5"/>
                <c:pt idx="0">
                  <c:v>92.1</c:v>
                </c:pt>
                <c:pt idx="1">
                  <c:v>92.3</c:v>
                </c:pt>
                <c:pt idx="2">
                  <c:v>92.36</c:v>
                </c:pt>
                <c:pt idx="3">
                  <c:v>92.46</c:v>
                </c:pt>
                <c:pt idx="4">
                  <c:v>91.6</c:v>
                </c:pt>
              </c:numCache>
            </c:numRef>
          </c:val>
        </c:ser>
        <c:ser>
          <c:idx val="1"/>
          <c:order val="1"/>
          <c:val>
            <c:numRef>
              <c:f>'حفاظت و بهره برداري'!$E$9:$I$9</c:f>
              <c:numCache>
                <c:formatCode>0.00</c:formatCode>
                <c:ptCount val="5"/>
                <c:pt idx="0">
                  <c:v>4.37</c:v>
                </c:pt>
                <c:pt idx="1">
                  <c:v>4.4800000000000004</c:v>
                </c:pt>
                <c:pt idx="2">
                  <c:v>4.95</c:v>
                </c:pt>
                <c:pt idx="3">
                  <c:v>4.97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val>
            <c:numRef>
              <c:f>'حفاظت و بهره برداري'!$E$10:$I$10</c:f>
              <c:numCache>
                <c:formatCode>0.00</c:formatCode>
                <c:ptCount val="5"/>
                <c:pt idx="0">
                  <c:v>3.5300000000000011</c:v>
                </c:pt>
                <c:pt idx="1">
                  <c:v>3.2199999999999989</c:v>
                </c:pt>
                <c:pt idx="2">
                  <c:v>2.6899999999999977</c:v>
                </c:pt>
                <c:pt idx="3">
                  <c:v>2.5700000000000074</c:v>
                </c:pt>
                <c:pt idx="4">
                  <c:v>3.4000000000000057</c:v>
                </c:pt>
              </c:numCache>
            </c:numRef>
          </c:val>
        </c:ser>
        <c:shape val="cylinder"/>
        <c:axId val="87245184"/>
        <c:axId val="87246720"/>
        <c:axId val="0"/>
      </c:bar3DChart>
      <c:catAx>
        <c:axId val="87245184"/>
        <c:scaling>
          <c:orientation val="minMax"/>
        </c:scaling>
        <c:axPos val="b"/>
        <c:tickLblPos val="nextTo"/>
        <c:crossAx val="87246720"/>
        <c:crosses val="autoZero"/>
        <c:auto val="1"/>
        <c:lblAlgn val="ctr"/>
        <c:lblOffset val="100"/>
      </c:catAx>
      <c:valAx>
        <c:axId val="872467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245184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8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سد نهرين</c:v>
          </c:tx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برداري'!$E$15:$I$15</c:f>
              <c:numCache>
                <c:formatCode>General</c:formatCode>
                <c:ptCount val="5"/>
                <c:pt idx="0">
                  <c:v>88</c:v>
                </c:pt>
                <c:pt idx="1">
                  <c:v>90</c:v>
                </c:pt>
                <c:pt idx="2">
                  <c:v>92</c:v>
                </c:pt>
                <c:pt idx="3">
                  <c:v>87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v>سد كريت</c:v>
          </c:tx>
          <c:val>
            <c:numRef>
              <c:f>'حفاظت و بهره برداري'!$E$16:$I$16</c:f>
              <c:numCache>
                <c:formatCode>General</c:formatCode>
                <c:ptCount val="5"/>
                <c:pt idx="0">
                  <c:v>91</c:v>
                </c:pt>
                <c:pt idx="1">
                  <c:v>90</c:v>
                </c:pt>
                <c:pt idx="2">
                  <c:v>75</c:v>
                </c:pt>
                <c:pt idx="3">
                  <c:v>64</c:v>
                </c:pt>
                <c:pt idx="4">
                  <c:v>75</c:v>
                </c:pt>
              </c:numCache>
            </c:numRef>
          </c:val>
        </c:ser>
        <c:ser>
          <c:idx val="2"/>
          <c:order val="2"/>
          <c:tx>
            <c:v>سد دره بيد</c:v>
          </c:tx>
          <c:val>
            <c:numRef>
              <c:f>'حفاظت و بهره برداري'!$E$17:$I$17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87362176"/>
        <c:axId val="87372160"/>
        <c:axId val="0"/>
      </c:bar3DChart>
      <c:catAx>
        <c:axId val="87362176"/>
        <c:scaling>
          <c:orientation val="minMax"/>
        </c:scaling>
        <c:axPos val="b"/>
        <c:majorTickMark val="none"/>
        <c:tickLblPos val="nextTo"/>
        <c:crossAx val="87372160"/>
        <c:crosses val="autoZero"/>
        <c:auto val="1"/>
        <c:lblAlgn val="ctr"/>
        <c:lblOffset val="100"/>
      </c:catAx>
      <c:valAx>
        <c:axId val="8737216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36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برداري'!$E$5:$I$5</c:f>
              <c:numCache>
                <c:formatCode>0.00</c:formatCode>
                <c:ptCount val="5"/>
                <c:pt idx="0">
                  <c:v>90</c:v>
                </c:pt>
                <c:pt idx="1">
                  <c:v>106</c:v>
                </c:pt>
                <c:pt idx="2">
                  <c:v>128.33333333333334</c:v>
                </c:pt>
                <c:pt idx="3">
                  <c:v>83.333333333333343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379968"/>
        <c:axId val="87381504"/>
      </c:lineChart>
      <c:catAx>
        <c:axId val="87379968"/>
        <c:scaling>
          <c:orientation val="minMax"/>
        </c:scaling>
        <c:axPos val="b"/>
        <c:tickLblPos val="nextTo"/>
        <c:crossAx val="87381504"/>
        <c:crosses val="autoZero"/>
        <c:auto val="1"/>
        <c:lblAlgn val="ctr"/>
        <c:lblOffset val="100"/>
      </c:catAx>
      <c:valAx>
        <c:axId val="8738150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379968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توسعه'!$E$6:$I$6</c:f>
              <c:numCache>
                <c:formatCode>General</c:formatCode>
                <c:ptCount val="5"/>
                <c:pt idx="2">
                  <c:v>110</c:v>
                </c:pt>
                <c:pt idx="3">
                  <c:v>108</c:v>
                </c:pt>
                <c:pt idx="4">
                  <c:v>105</c:v>
                </c:pt>
              </c:numCache>
            </c:numRef>
          </c:val>
        </c:ser>
        <c:dLbls>
          <c:showVal val="1"/>
        </c:dLbls>
        <c:marker val="1"/>
        <c:axId val="87463040"/>
        <c:axId val="87464576"/>
      </c:lineChart>
      <c:catAx>
        <c:axId val="87463040"/>
        <c:scaling>
          <c:orientation val="minMax"/>
        </c:scaling>
        <c:axPos val="b"/>
        <c:tickLblPos val="nextTo"/>
        <c:crossAx val="87464576"/>
        <c:crosses val="autoZero"/>
        <c:auto val="1"/>
        <c:lblAlgn val="ctr"/>
        <c:lblOffset val="100"/>
      </c:catAx>
      <c:valAx>
        <c:axId val="8746457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463040"/>
        <c:crosses val="autoZero"/>
        <c:crossBetween val="between"/>
      </c:valAx>
    </c:plotArea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توسعه'!$E$7:$I$7</c:f>
              <c:numCache>
                <c:formatCode>General</c:formatCode>
                <c:ptCount val="5"/>
                <c:pt idx="0">
                  <c:v>143</c:v>
                </c:pt>
                <c:pt idx="1">
                  <c:v>141</c:v>
                </c:pt>
                <c:pt idx="2">
                  <c:v>118</c:v>
                </c:pt>
                <c:pt idx="3">
                  <c:v>115</c:v>
                </c:pt>
                <c:pt idx="4">
                  <c:v>110</c:v>
                </c:pt>
              </c:numCache>
            </c:numRef>
          </c:val>
        </c:ser>
        <c:dLbls>
          <c:showVal val="1"/>
        </c:dLbls>
        <c:marker val="1"/>
        <c:axId val="87480576"/>
        <c:axId val="87486464"/>
      </c:lineChart>
      <c:catAx>
        <c:axId val="87480576"/>
        <c:scaling>
          <c:orientation val="minMax"/>
        </c:scaling>
        <c:axPos val="b"/>
        <c:tickLblPos val="nextTo"/>
        <c:crossAx val="87486464"/>
        <c:crosses val="autoZero"/>
        <c:auto val="1"/>
        <c:lblAlgn val="ctr"/>
        <c:lblOffset val="100"/>
      </c:catAx>
      <c:valAx>
        <c:axId val="8748646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480576"/>
        <c:crosses val="autoZero"/>
        <c:crossBetween val="between"/>
      </c:valAx>
    </c:plotArea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توسعه'!$E$10:$I$10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587840"/>
        <c:axId val="87601920"/>
      </c:lineChart>
      <c:catAx>
        <c:axId val="87587840"/>
        <c:scaling>
          <c:orientation val="minMax"/>
        </c:scaling>
        <c:axPos val="b"/>
        <c:tickLblPos val="nextTo"/>
        <c:crossAx val="87601920"/>
        <c:crosses val="autoZero"/>
        <c:auto val="1"/>
        <c:lblAlgn val="ctr"/>
        <c:lblOffset val="100"/>
      </c:catAx>
      <c:valAx>
        <c:axId val="876019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587840"/>
        <c:crosses val="autoZero"/>
        <c:crossBetween val="between"/>
      </c:valAx>
    </c:plotArea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توسعه'!$E$11:$I$11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7621632"/>
        <c:axId val="87623168"/>
      </c:lineChart>
      <c:catAx>
        <c:axId val="87621632"/>
        <c:scaling>
          <c:orientation val="minMax"/>
        </c:scaling>
        <c:axPos val="b"/>
        <c:tickLblPos val="nextTo"/>
        <c:crossAx val="87623168"/>
        <c:crosses val="autoZero"/>
        <c:auto val="1"/>
        <c:lblAlgn val="ctr"/>
        <c:lblOffset val="100"/>
      </c:catAx>
      <c:valAx>
        <c:axId val="8762316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621632"/>
        <c:crosses val="autoZero"/>
        <c:crossBetween val="between"/>
      </c:valAx>
    </c:plotArea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توسعه'!$E$12:$I$12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659264"/>
        <c:axId val="87660800"/>
      </c:lineChart>
      <c:catAx>
        <c:axId val="87659264"/>
        <c:scaling>
          <c:orientation val="minMax"/>
        </c:scaling>
        <c:axPos val="b"/>
        <c:tickLblPos val="nextTo"/>
        <c:crossAx val="87660800"/>
        <c:crosses val="autoZero"/>
        <c:auto val="1"/>
        <c:lblAlgn val="ctr"/>
        <c:lblOffset val="100"/>
      </c:catAx>
      <c:valAx>
        <c:axId val="876608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659264"/>
        <c:crosses val="autoZero"/>
        <c:crossBetween val="between"/>
      </c:valAx>
    </c:plotArea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توسعه'!$E$13:$I$13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676416"/>
        <c:axId val="87677952"/>
      </c:lineChart>
      <c:catAx>
        <c:axId val="87676416"/>
        <c:scaling>
          <c:orientation val="minMax"/>
        </c:scaling>
        <c:axPos val="b"/>
        <c:tickLblPos val="nextTo"/>
        <c:crossAx val="87677952"/>
        <c:crosses val="autoZero"/>
        <c:auto val="1"/>
        <c:lblAlgn val="ctr"/>
        <c:lblOffset val="100"/>
      </c:catAx>
      <c:valAx>
        <c:axId val="8767795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676416"/>
        <c:crosses val="autoZero"/>
        <c:crossBetween val="between"/>
      </c:valAx>
    </c:plotArea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توسعه'!$E$8:$I$8</c:f>
              <c:numCache>
                <c:formatCode>General</c:formatCode>
                <c:ptCount val="5"/>
                <c:pt idx="0">
                  <c:v>56.63</c:v>
                </c:pt>
                <c:pt idx="1">
                  <c:v>57.27</c:v>
                </c:pt>
                <c:pt idx="2">
                  <c:v>63.74</c:v>
                </c:pt>
                <c:pt idx="3">
                  <c:v>65.5</c:v>
                </c:pt>
                <c:pt idx="4">
                  <c:v>67</c:v>
                </c:pt>
              </c:numCache>
            </c:numRef>
          </c:val>
        </c:ser>
        <c:dLbls>
          <c:showVal val="1"/>
        </c:dLbls>
        <c:marker val="1"/>
        <c:axId val="87722240"/>
        <c:axId val="87736320"/>
      </c:lineChart>
      <c:catAx>
        <c:axId val="87722240"/>
        <c:scaling>
          <c:orientation val="minMax"/>
        </c:scaling>
        <c:axPos val="b"/>
        <c:tickLblPos val="nextTo"/>
        <c:crossAx val="87736320"/>
        <c:crosses val="autoZero"/>
        <c:auto val="1"/>
        <c:lblAlgn val="ctr"/>
        <c:lblOffset val="100"/>
      </c:catAx>
      <c:valAx>
        <c:axId val="877363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722240"/>
        <c:crosses val="autoZero"/>
        <c:crossBetween val="between"/>
      </c:valAx>
    </c:plotArea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برداري'!$E$12:$I$12</c:f>
              <c:numCache>
                <c:formatCode>0.00</c:formatCode>
                <c:ptCount val="5"/>
                <c:pt idx="0">
                  <c:v>100</c:v>
                </c:pt>
                <c:pt idx="1">
                  <c:v>66.666666666666657</c:v>
                </c:pt>
                <c:pt idx="2">
                  <c:v>106</c:v>
                </c:pt>
                <c:pt idx="3">
                  <c:v>116.66666666666667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6856064"/>
        <c:axId val="86857600"/>
      </c:lineChart>
      <c:catAx>
        <c:axId val="86856064"/>
        <c:scaling>
          <c:orientation val="minMax"/>
        </c:scaling>
        <c:axPos val="b"/>
        <c:tickLblPos val="nextTo"/>
        <c:crossAx val="86857600"/>
        <c:crosses val="autoZero"/>
        <c:auto val="1"/>
        <c:lblAlgn val="ctr"/>
        <c:lblOffset val="100"/>
      </c:catAx>
      <c:valAx>
        <c:axId val="868576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6856064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توسعه'!$E$9:$I$9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73.42</c:v>
                </c:pt>
                <c:pt idx="2" formatCode="0.00">
                  <c:v>81.717948717948715</c:v>
                </c:pt>
                <c:pt idx="3" formatCode="0.00">
                  <c:v>83.974358974358978</c:v>
                </c:pt>
                <c:pt idx="4" formatCode="0.00">
                  <c:v>85.897435897435898</c:v>
                </c:pt>
              </c:numCache>
            </c:numRef>
          </c:val>
        </c:ser>
        <c:dLbls>
          <c:showVal val="1"/>
        </c:dLbls>
        <c:marker val="1"/>
        <c:axId val="87743872"/>
        <c:axId val="87762048"/>
      </c:lineChart>
      <c:catAx>
        <c:axId val="87743872"/>
        <c:scaling>
          <c:orientation val="minMax"/>
        </c:scaling>
        <c:axPos val="b"/>
        <c:tickLblPos val="nextTo"/>
        <c:crossAx val="87762048"/>
        <c:crosses val="autoZero"/>
        <c:auto val="1"/>
        <c:lblAlgn val="ctr"/>
        <c:lblOffset val="100"/>
      </c:catAx>
      <c:valAx>
        <c:axId val="8776204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743872"/>
        <c:crosses val="autoZero"/>
        <c:crossBetween val="between"/>
      </c:valAx>
    </c:plotArea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8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سد نهرين</c:v>
          </c:tx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'طرح و توسعه'!$E$3:$I$3</c:f>
              <c:numCache>
                <c:formatCode>General</c:formatCode>
                <c:ptCount val="5"/>
                <c:pt idx="1">
                  <c:v>93</c:v>
                </c:pt>
                <c:pt idx="2">
                  <c:v>81</c:v>
                </c:pt>
                <c:pt idx="3">
                  <c:v>92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v>سد كريت</c:v>
          </c:tx>
          <c:val>
            <c:numRef>
              <c:f>'طرح و توسعه'!$E$4:$I$4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v>سد دره بيد</c:v>
          </c:tx>
          <c:val>
            <c:numRef>
              <c:f>'طرح و توسعه'!$E$5:$I$5</c:f>
              <c:numCache>
                <c:formatCode>General</c:formatCode>
                <c:ptCount val="5"/>
                <c:pt idx="3">
                  <c:v>30</c:v>
                </c:pt>
              </c:numCache>
            </c:numRef>
          </c:val>
        </c:ser>
        <c:shape val="cylinder"/>
        <c:axId val="87787392"/>
        <c:axId val="87788928"/>
        <c:axId val="0"/>
      </c:bar3DChart>
      <c:catAx>
        <c:axId val="87787392"/>
        <c:scaling>
          <c:orientation val="minMax"/>
        </c:scaling>
        <c:axPos val="b"/>
        <c:majorTickMark val="none"/>
        <c:tickLblPos val="nextTo"/>
        <c:crossAx val="87788928"/>
        <c:crosses val="autoZero"/>
        <c:auto val="1"/>
        <c:lblAlgn val="ctr"/>
        <c:lblOffset val="100"/>
      </c:catAx>
      <c:valAx>
        <c:axId val="8778892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787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پايه'!$E$3:$I$3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80</c:v>
                </c:pt>
              </c:numCache>
            </c:numRef>
          </c:val>
        </c:ser>
        <c:dLbls>
          <c:showVal val="1"/>
        </c:dLbls>
        <c:marker val="1"/>
        <c:axId val="87927808"/>
        <c:axId val="87945984"/>
      </c:lineChart>
      <c:catAx>
        <c:axId val="87927808"/>
        <c:scaling>
          <c:orientation val="minMax"/>
        </c:scaling>
        <c:axPos val="b"/>
        <c:tickLblPos val="nextTo"/>
        <c:crossAx val="87945984"/>
        <c:crosses val="autoZero"/>
        <c:auto val="1"/>
        <c:lblAlgn val="ctr"/>
        <c:lblOffset val="100"/>
      </c:catAx>
      <c:valAx>
        <c:axId val="8794598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927808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پايه'!$E$4:$I$4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842816"/>
        <c:axId val="87844352"/>
      </c:lineChart>
      <c:catAx>
        <c:axId val="87842816"/>
        <c:scaling>
          <c:orientation val="minMax"/>
        </c:scaling>
        <c:axPos val="b"/>
        <c:tickLblPos val="nextTo"/>
        <c:crossAx val="87844352"/>
        <c:crosses val="autoZero"/>
        <c:auto val="1"/>
        <c:lblAlgn val="ctr"/>
        <c:lblOffset val="100"/>
      </c:catAx>
      <c:valAx>
        <c:axId val="8784435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842816"/>
        <c:crosses val="autoZero"/>
        <c:crossBetween val="between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پايه'!$E$5:$I$5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</c:ser>
        <c:dLbls>
          <c:showVal val="1"/>
        </c:dLbls>
        <c:marker val="1"/>
        <c:axId val="87867776"/>
        <c:axId val="87869312"/>
      </c:lineChart>
      <c:catAx>
        <c:axId val="87867776"/>
        <c:scaling>
          <c:orientation val="minMax"/>
        </c:scaling>
        <c:axPos val="b"/>
        <c:tickLblPos val="nextTo"/>
        <c:crossAx val="87869312"/>
        <c:crosses val="autoZero"/>
        <c:auto val="1"/>
        <c:lblAlgn val="ctr"/>
        <c:lblOffset val="100"/>
      </c:catAx>
      <c:valAx>
        <c:axId val="8786931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867776"/>
        <c:crosses val="autoZero"/>
        <c:crossBetween val="between"/>
      </c:valAx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پايه'!$E$6:$I$6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950464"/>
        <c:axId val="87952000"/>
      </c:lineChart>
      <c:catAx>
        <c:axId val="87950464"/>
        <c:scaling>
          <c:orientation val="minMax"/>
        </c:scaling>
        <c:axPos val="b"/>
        <c:tickLblPos val="nextTo"/>
        <c:crossAx val="87952000"/>
        <c:crosses val="autoZero"/>
        <c:auto val="1"/>
        <c:lblAlgn val="ctr"/>
        <c:lblOffset val="100"/>
      </c:catAx>
      <c:valAx>
        <c:axId val="879520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950464"/>
        <c:crosses val="autoZero"/>
        <c:crossBetween val="between"/>
      </c:valAx>
    </c:plotArea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پايه'!$E$7:$I$7</c:f>
              <c:numCache>
                <c:formatCode>General</c:formatCode>
                <c:ptCount val="5"/>
                <c:pt idx="0">
                  <c:v>50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975808"/>
        <c:axId val="87977344"/>
      </c:lineChart>
      <c:catAx>
        <c:axId val="87975808"/>
        <c:scaling>
          <c:orientation val="minMax"/>
        </c:scaling>
        <c:axPos val="b"/>
        <c:tickLblPos val="nextTo"/>
        <c:crossAx val="87977344"/>
        <c:crosses val="autoZero"/>
        <c:auto val="1"/>
        <c:lblAlgn val="ctr"/>
        <c:lblOffset val="100"/>
      </c:catAx>
      <c:valAx>
        <c:axId val="8797734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975808"/>
        <c:crosses val="autoZero"/>
        <c:crossBetween val="between"/>
      </c:valAx>
    </c:plotArea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پايه'!$E$8:$I$8</c:f>
              <c:numCache>
                <c:formatCode>General</c:formatCode>
                <c:ptCount val="5"/>
                <c:pt idx="0">
                  <c:v>27</c:v>
                </c:pt>
                <c:pt idx="1">
                  <c:v>56</c:v>
                </c:pt>
                <c:pt idx="2">
                  <c:v>58</c:v>
                </c:pt>
                <c:pt idx="3">
                  <c:v>59</c:v>
                </c:pt>
                <c:pt idx="4">
                  <c:v>70</c:v>
                </c:pt>
              </c:numCache>
            </c:numRef>
          </c:val>
        </c:ser>
        <c:dLbls>
          <c:showVal val="1"/>
        </c:dLbls>
        <c:marker val="1"/>
        <c:axId val="88001152"/>
        <c:axId val="88031616"/>
      </c:lineChart>
      <c:catAx>
        <c:axId val="88001152"/>
        <c:scaling>
          <c:orientation val="minMax"/>
        </c:scaling>
        <c:axPos val="b"/>
        <c:tickLblPos val="nextTo"/>
        <c:crossAx val="88031616"/>
        <c:crosses val="autoZero"/>
        <c:auto val="1"/>
        <c:lblAlgn val="ctr"/>
        <c:lblOffset val="100"/>
      </c:catAx>
      <c:valAx>
        <c:axId val="8803161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001152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پايه'!$E$9:$I$9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Val val="1"/>
        </c:dLbls>
        <c:marker val="1"/>
        <c:axId val="88051072"/>
        <c:axId val="88056960"/>
      </c:lineChart>
      <c:catAx>
        <c:axId val="88051072"/>
        <c:scaling>
          <c:orientation val="minMax"/>
        </c:scaling>
        <c:axPos val="b"/>
        <c:tickLblPos val="nextTo"/>
        <c:crossAx val="88056960"/>
        <c:crosses val="autoZero"/>
        <c:auto val="1"/>
        <c:lblAlgn val="ctr"/>
        <c:lblOffset val="100"/>
      </c:catAx>
      <c:valAx>
        <c:axId val="8805696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051072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پايه'!$E$10:$I$10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158592"/>
        <c:axId val="88160128"/>
      </c:lineChart>
      <c:catAx>
        <c:axId val="88158592"/>
        <c:scaling>
          <c:orientation val="minMax"/>
        </c:scaling>
        <c:axPos val="b"/>
        <c:tickLblPos val="nextTo"/>
        <c:crossAx val="88160128"/>
        <c:crosses val="autoZero"/>
        <c:auto val="1"/>
        <c:lblAlgn val="ctr"/>
        <c:lblOffset val="100"/>
      </c:catAx>
      <c:valAx>
        <c:axId val="8816012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158592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برداري'!$E$13:$I$13</c:f>
              <c:numCache>
                <c:formatCode>General</c:formatCode>
                <c:ptCount val="5"/>
                <c:pt idx="0">
                  <c:v>132.5</c:v>
                </c:pt>
                <c:pt idx="1">
                  <c:v>100</c:v>
                </c:pt>
                <c:pt idx="2">
                  <c:v>20</c:v>
                </c:pt>
                <c:pt idx="3">
                  <c:v>100</c:v>
                </c:pt>
                <c:pt idx="4">
                  <c:v>35</c:v>
                </c:pt>
              </c:numCache>
            </c:numRef>
          </c:val>
        </c:ser>
        <c:dLbls>
          <c:showVal val="1"/>
        </c:dLbls>
        <c:marker val="1"/>
        <c:axId val="86885504"/>
        <c:axId val="86887040"/>
      </c:lineChart>
      <c:catAx>
        <c:axId val="86885504"/>
        <c:scaling>
          <c:orientation val="minMax"/>
        </c:scaling>
        <c:axPos val="b"/>
        <c:tickLblPos val="nextTo"/>
        <c:crossAx val="86887040"/>
        <c:crosses val="autoZero"/>
        <c:auto val="1"/>
        <c:lblAlgn val="ctr"/>
        <c:lblOffset val="100"/>
      </c:catAx>
      <c:valAx>
        <c:axId val="8688704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6885504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'مطالعات پايه'!$E$11:$I$11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8192128"/>
        <c:axId val="88193664"/>
      </c:lineChart>
      <c:catAx>
        <c:axId val="88192128"/>
        <c:scaling>
          <c:orientation val="minMax"/>
        </c:scaling>
        <c:axPos val="b"/>
        <c:tickLblPos val="nextTo"/>
        <c:crossAx val="88193664"/>
        <c:crosses val="autoZero"/>
        <c:auto val="1"/>
        <c:lblAlgn val="ctr"/>
        <c:lblOffset val="100"/>
      </c:catAx>
      <c:valAx>
        <c:axId val="8819366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192128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ذينفعان!$E$3:$I$3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8103168"/>
        <c:axId val="88117248"/>
      </c:lineChart>
      <c:catAx>
        <c:axId val="88103168"/>
        <c:scaling>
          <c:orientation val="minMax"/>
        </c:scaling>
        <c:axPos val="b"/>
        <c:tickLblPos val="nextTo"/>
        <c:crossAx val="88117248"/>
        <c:crosses val="autoZero"/>
        <c:auto val="1"/>
        <c:lblAlgn val="ctr"/>
        <c:lblOffset val="100"/>
      </c:catAx>
      <c:valAx>
        <c:axId val="8811724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103168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ذينفعان!$E$4:$I$4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128512"/>
        <c:axId val="88134400"/>
      </c:lineChart>
      <c:catAx>
        <c:axId val="88128512"/>
        <c:scaling>
          <c:orientation val="minMax"/>
        </c:scaling>
        <c:axPos val="b"/>
        <c:tickLblPos val="nextTo"/>
        <c:crossAx val="88134400"/>
        <c:crosses val="autoZero"/>
        <c:auto val="1"/>
        <c:lblAlgn val="ctr"/>
        <c:lblOffset val="100"/>
      </c:catAx>
      <c:valAx>
        <c:axId val="881344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12851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>
        <c:manualLayout>
          <c:layoutTarget val="inner"/>
          <c:xMode val="edge"/>
          <c:yMode val="edge"/>
          <c:x val="0.12303974139154977"/>
          <c:y val="6.1227392030541714E-2"/>
          <c:w val="0.8325774569440979"/>
          <c:h val="0.74013123359580513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ذينفعان!$E$5:$I$5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8227840"/>
        <c:axId val="88229376"/>
      </c:lineChart>
      <c:catAx>
        <c:axId val="88227840"/>
        <c:scaling>
          <c:orientation val="minMax"/>
        </c:scaling>
        <c:axPos val="b"/>
        <c:tickLblPos val="nextTo"/>
        <c:crossAx val="88229376"/>
        <c:crosses val="autoZero"/>
        <c:auto val="1"/>
        <c:lblAlgn val="ctr"/>
        <c:lblOffset val="100"/>
      </c:catAx>
      <c:valAx>
        <c:axId val="8822937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227840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ذينفعان!$E$6:$I$6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Val val="1"/>
        </c:dLbls>
        <c:marker val="1"/>
        <c:axId val="88253184"/>
        <c:axId val="88254720"/>
      </c:lineChart>
      <c:catAx>
        <c:axId val="88253184"/>
        <c:scaling>
          <c:orientation val="minMax"/>
        </c:scaling>
        <c:axPos val="b"/>
        <c:tickLblPos val="nextTo"/>
        <c:crossAx val="88254720"/>
        <c:crosses val="autoZero"/>
        <c:auto val="1"/>
        <c:lblAlgn val="ctr"/>
        <c:lblOffset val="100"/>
      </c:catAx>
      <c:valAx>
        <c:axId val="882547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253184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ذينفعان!$E$7:$I$7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372736"/>
        <c:axId val="88374272"/>
      </c:lineChart>
      <c:catAx>
        <c:axId val="88372736"/>
        <c:scaling>
          <c:orientation val="minMax"/>
        </c:scaling>
        <c:axPos val="b"/>
        <c:tickLblPos val="nextTo"/>
        <c:crossAx val="88374272"/>
        <c:crosses val="autoZero"/>
        <c:auto val="1"/>
        <c:lblAlgn val="ctr"/>
        <c:lblOffset val="100"/>
      </c:catAx>
      <c:valAx>
        <c:axId val="8837427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372736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ذينفعان!$E$8:$I$8</c:f>
              <c:numCache>
                <c:formatCode>0.00</c:formatCode>
                <c:ptCount val="5"/>
                <c:pt idx="0">
                  <c:v>41.071428571428569</c:v>
                </c:pt>
                <c:pt idx="1">
                  <c:v>47.085201793721978</c:v>
                </c:pt>
                <c:pt idx="2">
                  <c:v>8.2236842105263168</c:v>
                </c:pt>
                <c:pt idx="3">
                  <c:v>36.858974358974365</c:v>
                </c:pt>
                <c:pt idx="4" formatCode="General">
                  <c:v>40</c:v>
                </c:pt>
              </c:numCache>
            </c:numRef>
          </c:val>
        </c:ser>
        <c:dLbls>
          <c:showVal val="1"/>
        </c:dLbls>
        <c:marker val="1"/>
        <c:axId val="88398080"/>
        <c:axId val="88412160"/>
      </c:lineChart>
      <c:catAx>
        <c:axId val="88398080"/>
        <c:scaling>
          <c:orientation val="minMax"/>
        </c:scaling>
        <c:axPos val="b"/>
        <c:tickLblPos val="nextTo"/>
        <c:crossAx val="88412160"/>
        <c:crosses val="autoZero"/>
        <c:auto val="1"/>
        <c:lblAlgn val="ctr"/>
        <c:lblOffset val="100"/>
      </c:catAx>
      <c:valAx>
        <c:axId val="8841216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398080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ذينفعان!$E$9:$I$9</c:f>
              <c:numCache>
                <c:formatCode>0.00</c:formatCode>
                <c:ptCount val="5"/>
                <c:pt idx="0">
                  <c:v>58.928571428571431</c:v>
                </c:pt>
                <c:pt idx="1">
                  <c:v>52.914798206278022</c:v>
                </c:pt>
                <c:pt idx="2">
                  <c:v>28.618421052631575</c:v>
                </c:pt>
                <c:pt idx="3">
                  <c:v>63.782051282051277</c:v>
                </c:pt>
                <c:pt idx="4" formatCode="General">
                  <c:v>60</c:v>
                </c:pt>
              </c:numCache>
            </c:numRef>
          </c:val>
        </c:ser>
        <c:dLbls>
          <c:showVal val="1"/>
        </c:dLbls>
        <c:marker val="1"/>
        <c:axId val="88423424"/>
        <c:axId val="88425216"/>
      </c:lineChart>
      <c:catAx>
        <c:axId val="88423424"/>
        <c:scaling>
          <c:orientation val="minMax"/>
        </c:scaling>
        <c:axPos val="b"/>
        <c:tickLblPos val="nextTo"/>
        <c:crossAx val="88425216"/>
        <c:crosses val="autoZero"/>
        <c:auto val="1"/>
        <c:lblAlgn val="ctr"/>
        <c:lblOffset val="100"/>
      </c:catAx>
      <c:valAx>
        <c:axId val="8842521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423424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ذينفعان!$E$10:$I$10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457216"/>
        <c:axId val="88458752"/>
      </c:lineChart>
      <c:catAx>
        <c:axId val="88457216"/>
        <c:scaling>
          <c:orientation val="minMax"/>
        </c:scaling>
        <c:axPos val="b"/>
        <c:tickLblPos val="nextTo"/>
        <c:crossAx val="88458752"/>
        <c:crosses val="autoZero"/>
        <c:auto val="1"/>
        <c:lblAlgn val="ctr"/>
        <c:lblOffset val="100"/>
      </c:catAx>
      <c:valAx>
        <c:axId val="8845875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457216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ذينفعان!$E$11:$I$11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548096"/>
        <c:axId val="88549632"/>
      </c:lineChart>
      <c:catAx>
        <c:axId val="88548096"/>
        <c:scaling>
          <c:orientation val="minMax"/>
        </c:scaling>
        <c:axPos val="b"/>
        <c:tickLblPos val="nextTo"/>
        <c:crossAx val="88549632"/>
        <c:crosses val="autoZero"/>
        <c:auto val="1"/>
        <c:lblAlgn val="ctr"/>
        <c:lblOffset val="100"/>
      </c:catAx>
      <c:valAx>
        <c:axId val="8854963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548096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برداري'!$E$14:$I$14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046016"/>
        <c:axId val="87047552"/>
      </c:lineChart>
      <c:catAx>
        <c:axId val="87046016"/>
        <c:scaling>
          <c:orientation val="minMax"/>
        </c:scaling>
        <c:axPos val="b"/>
        <c:tickLblPos val="nextTo"/>
        <c:crossAx val="87047552"/>
        <c:crosses val="autoZero"/>
        <c:auto val="1"/>
        <c:lblAlgn val="ctr"/>
        <c:lblOffset val="100"/>
      </c:catAx>
      <c:valAx>
        <c:axId val="8704755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046016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ذينفعان!$E$12:$I$12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581632"/>
        <c:axId val="88583168"/>
      </c:lineChart>
      <c:catAx>
        <c:axId val="88581632"/>
        <c:scaling>
          <c:orientation val="minMax"/>
        </c:scaling>
        <c:axPos val="b"/>
        <c:tickLblPos val="nextTo"/>
        <c:crossAx val="88583168"/>
        <c:crosses val="autoZero"/>
        <c:auto val="1"/>
        <c:lblAlgn val="ctr"/>
        <c:lblOffset val="100"/>
      </c:catAx>
      <c:valAx>
        <c:axId val="8858316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58163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ذينفعان!$E$13:$I$13</c:f>
              <c:numCache>
                <c:formatCode>General</c:formatCode>
                <c:ptCount val="5"/>
                <c:pt idx="0">
                  <c:v>0.97</c:v>
                </c:pt>
                <c:pt idx="1">
                  <c:v>0.64</c:v>
                </c:pt>
                <c:pt idx="2">
                  <c:v>0.26</c:v>
                </c:pt>
                <c:pt idx="3">
                  <c:v>0.21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marker val="1"/>
        <c:axId val="88680704"/>
        <c:axId val="88686592"/>
      </c:lineChart>
      <c:catAx>
        <c:axId val="88680704"/>
        <c:scaling>
          <c:orientation val="minMax"/>
        </c:scaling>
        <c:axPos val="b"/>
        <c:tickLblPos val="nextTo"/>
        <c:crossAx val="88686592"/>
        <c:crosses val="autoZero"/>
        <c:auto val="1"/>
        <c:lblAlgn val="ctr"/>
        <c:lblOffset val="100"/>
      </c:catAx>
      <c:valAx>
        <c:axId val="8868659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680704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ذينفعان!$E$14:$I$14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8710144"/>
        <c:axId val="88720128"/>
      </c:lineChart>
      <c:catAx>
        <c:axId val="88710144"/>
        <c:scaling>
          <c:orientation val="minMax"/>
        </c:scaling>
        <c:axPos val="b"/>
        <c:tickLblPos val="nextTo"/>
        <c:crossAx val="88720128"/>
        <c:crosses val="autoZero"/>
        <c:auto val="1"/>
        <c:lblAlgn val="ctr"/>
        <c:lblOffset val="100"/>
      </c:catAx>
      <c:valAx>
        <c:axId val="8872012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710144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ذينفعان!$E$15:$I$15</c:f>
              <c:numCache>
                <c:formatCode>General</c:formatCode>
                <c:ptCount val="5"/>
                <c:pt idx="0">
                  <c:v>83.2</c:v>
                </c:pt>
                <c:pt idx="1">
                  <c:v>84.6</c:v>
                </c:pt>
                <c:pt idx="2">
                  <c:v>85.5</c:v>
                </c:pt>
                <c:pt idx="3">
                  <c:v>86.4</c:v>
                </c:pt>
                <c:pt idx="4">
                  <c:v>90</c:v>
                </c:pt>
              </c:numCache>
            </c:numRef>
          </c:val>
        </c:ser>
        <c:dLbls>
          <c:showVal val="1"/>
        </c:dLbls>
        <c:marker val="1"/>
        <c:axId val="88743936"/>
        <c:axId val="88745472"/>
      </c:lineChart>
      <c:catAx>
        <c:axId val="88743936"/>
        <c:scaling>
          <c:orientation val="minMax"/>
        </c:scaling>
        <c:axPos val="b"/>
        <c:tickLblPos val="nextTo"/>
        <c:crossAx val="88745472"/>
        <c:crosses val="autoZero"/>
        <c:auto val="1"/>
        <c:lblAlgn val="ctr"/>
        <c:lblOffset val="100"/>
      </c:catAx>
      <c:valAx>
        <c:axId val="8874547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743936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ذينفعان!$E$16:$I$16</c:f>
              <c:numCache>
                <c:formatCode>General</c:formatCode>
                <c:ptCount val="5"/>
                <c:pt idx="0">
                  <c:v>4630</c:v>
                </c:pt>
                <c:pt idx="1">
                  <c:v>2075</c:v>
                </c:pt>
                <c:pt idx="2">
                  <c:v>2504</c:v>
                </c:pt>
                <c:pt idx="3">
                  <c:v>2443</c:v>
                </c:pt>
                <c:pt idx="4">
                  <c:v>1000</c:v>
                </c:pt>
              </c:numCache>
            </c:numRef>
          </c:val>
        </c:ser>
        <c:dLbls>
          <c:showVal val="1"/>
        </c:dLbls>
        <c:marker val="1"/>
        <c:axId val="88773376"/>
        <c:axId val="88774912"/>
      </c:lineChart>
      <c:catAx>
        <c:axId val="88773376"/>
        <c:scaling>
          <c:orientation val="minMax"/>
        </c:scaling>
        <c:axPos val="b"/>
        <c:tickLblPos val="nextTo"/>
        <c:crossAx val="88774912"/>
        <c:crosses val="autoZero"/>
        <c:auto val="1"/>
        <c:lblAlgn val="ctr"/>
        <c:lblOffset val="100"/>
      </c:catAx>
      <c:valAx>
        <c:axId val="8877491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773376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ذينفعان!$E$17:$I$17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Val val="1"/>
        </c:dLbls>
        <c:marker val="1"/>
        <c:axId val="88872448"/>
        <c:axId val="88873984"/>
      </c:lineChart>
      <c:catAx>
        <c:axId val="88872448"/>
        <c:scaling>
          <c:orientation val="minMax"/>
        </c:scaling>
        <c:axPos val="b"/>
        <c:tickLblPos val="nextTo"/>
        <c:crossAx val="88873984"/>
        <c:crosses val="autoZero"/>
        <c:auto val="1"/>
        <c:lblAlgn val="ctr"/>
        <c:lblOffset val="100"/>
      </c:catAx>
      <c:valAx>
        <c:axId val="8887398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872448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ذينفعان!$E$18:$I$18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dLbls>
          <c:showVal val="1"/>
        </c:dLbls>
        <c:marker val="1"/>
        <c:axId val="88897792"/>
        <c:axId val="88907776"/>
      </c:lineChart>
      <c:catAx>
        <c:axId val="88897792"/>
        <c:scaling>
          <c:orientation val="minMax"/>
        </c:scaling>
        <c:axPos val="b"/>
        <c:tickLblPos val="nextTo"/>
        <c:crossAx val="88907776"/>
        <c:crosses val="autoZero"/>
        <c:auto val="1"/>
        <c:lblAlgn val="ctr"/>
        <c:lblOffset val="100"/>
      </c:catAx>
      <c:valAx>
        <c:axId val="8890777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89779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مالي'!$E$3:$I$3</c:f>
              <c:numCache>
                <c:formatCode>General</c:formatCode>
                <c:ptCount val="5"/>
                <c:pt idx="0">
                  <c:v>89</c:v>
                </c:pt>
                <c:pt idx="1">
                  <c:v>84</c:v>
                </c:pt>
                <c:pt idx="2">
                  <c:v>83</c:v>
                </c:pt>
                <c:pt idx="3">
                  <c:v>83</c:v>
                </c:pt>
                <c:pt idx="4">
                  <c:v>85</c:v>
                </c:pt>
              </c:numCache>
            </c:numRef>
          </c:val>
        </c:ser>
        <c:dLbls>
          <c:showVal val="1"/>
        </c:dLbls>
        <c:marker val="1"/>
        <c:axId val="88915328"/>
        <c:axId val="88941696"/>
      </c:lineChart>
      <c:catAx>
        <c:axId val="88915328"/>
        <c:scaling>
          <c:orientation val="minMax"/>
        </c:scaling>
        <c:axPos val="b"/>
        <c:tickLblPos val="nextTo"/>
        <c:crossAx val="88941696"/>
        <c:crosses val="autoZero"/>
        <c:auto val="1"/>
        <c:lblAlgn val="ctr"/>
        <c:lblOffset val="100"/>
      </c:catAx>
      <c:valAx>
        <c:axId val="8894169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915328"/>
        <c:crosses val="autoZero"/>
        <c:crossBetween val="between"/>
      </c:valAx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مالي'!$E$4:$I$4</c:f>
              <c:numCache>
                <c:formatCode>General</c:formatCode>
                <c:ptCount val="5"/>
                <c:pt idx="0">
                  <c:v>3</c:v>
                </c:pt>
                <c:pt idx="1">
                  <c:v>3.5</c:v>
                </c:pt>
                <c:pt idx="2">
                  <c:v>5</c:v>
                </c:pt>
                <c:pt idx="3">
                  <c:v>6.3</c:v>
                </c:pt>
                <c:pt idx="4">
                  <c:v>6.5</c:v>
                </c:pt>
              </c:numCache>
            </c:numRef>
          </c:val>
        </c:ser>
        <c:dLbls>
          <c:showVal val="1"/>
        </c:dLbls>
        <c:marker val="1"/>
        <c:axId val="88961408"/>
        <c:axId val="88962944"/>
      </c:lineChart>
      <c:catAx>
        <c:axId val="88961408"/>
        <c:scaling>
          <c:orientation val="minMax"/>
        </c:scaling>
        <c:axPos val="b"/>
        <c:tickLblPos val="nextTo"/>
        <c:crossAx val="88962944"/>
        <c:crosses val="autoZero"/>
        <c:auto val="1"/>
        <c:lblAlgn val="ctr"/>
        <c:lblOffset val="100"/>
      </c:catAx>
      <c:valAx>
        <c:axId val="8896294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961408"/>
        <c:crosses val="autoZero"/>
        <c:crossBetween val="between"/>
      </c:valAx>
    </c:plotArea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مالي'!$E$5:$I$5</c:f>
              <c:numCache>
                <c:formatCode>General</c:formatCode>
                <c:ptCount val="5"/>
                <c:pt idx="0">
                  <c:v>72</c:v>
                </c:pt>
                <c:pt idx="1">
                  <c:v>54</c:v>
                </c:pt>
                <c:pt idx="2">
                  <c:v>53</c:v>
                </c:pt>
                <c:pt idx="3">
                  <c:v>50</c:v>
                </c:pt>
                <c:pt idx="4">
                  <c:v>55</c:v>
                </c:pt>
              </c:numCache>
            </c:numRef>
          </c:val>
        </c:ser>
        <c:dLbls>
          <c:showVal val="1"/>
        </c:dLbls>
        <c:marker val="1"/>
        <c:axId val="88982656"/>
        <c:axId val="88984192"/>
      </c:lineChart>
      <c:catAx>
        <c:axId val="88982656"/>
        <c:scaling>
          <c:orientation val="minMax"/>
        </c:scaling>
        <c:axPos val="b"/>
        <c:tickLblPos val="nextTo"/>
        <c:crossAx val="88984192"/>
        <c:crosses val="autoZero"/>
        <c:auto val="1"/>
        <c:lblAlgn val="ctr"/>
        <c:lblOffset val="100"/>
      </c:catAx>
      <c:valAx>
        <c:axId val="8898419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8982656"/>
        <c:crosses val="autoZero"/>
        <c:crossBetween val="between"/>
      </c:valAx>
    </c:plotArea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برداري'!$E$18:$I$18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7075456"/>
        <c:axId val="87085440"/>
      </c:lineChart>
      <c:catAx>
        <c:axId val="87075456"/>
        <c:scaling>
          <c:orientation val="minMax"/>
        </c:scaling>
        <c:axPos val="b"/>
        <c:tickLblPos val="nextTo"/>
        <c:crossAx val="87085440"/>
        <c:crosses val="autoZero"/>
        <c:auto val="1"/>
        <c:lblAlgn val="ctr"/>
        <c:lblOffset val="100"/>
      </c:catAx>
      <c:valAx>
        <c:axId val="8708544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075456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مالي'!$E$6:$I$6</c:f>
              <c:numCache>
                <c:formatCode>General</c:formatCode>
                <c:ptCount val="5"/>
                <c:pt idx="0">
                  <c:v>126</c:v>
                </c:pt>
                <c:pt idx="1">
                  <c:v>118</c:v>
                </c:pt>
                <c:pt idx="2">
                  <c:v>148</c:v>
                </c:pt>
                <c:pt idx="3">
                  <c:v>119</c:v>
                </c:pt>
                <c:pt idx="4">
                  <c:v>120</c:v>
                </c:pt>
              </c:numCache>
            </c:numRef>
          </c:val>
        </c:ser>
        <c:dLbls>
          <c:showVal val="1"/>
        </c:dLbls>
        <c:marker val="1"/>
        <c:axId val="89008000"/>
        <c:axId val="89009536"/>
      </c:lineChart>
      <c:catAx>
        <c:axId val="89008000"/>
        <c:scaling>
          <c:orientation val="minMax"/>
        </c:scaling>
        <c:axPos val="b"/>
        <c:tickLblPos val="nextTo"/>
        <c:crossAx val="89009536"/>
        <c:crosses val="autoZero"/>
        <c:auto val="1"/>
        <c:lblAlgn val="ctr"/>
        <c:lblOffset val="100"/>
      </c:catAx>
      <c:valAx>
        <c:axId val="8900953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008000"/>
        <c:crosses val="autoZero"/>
        <c:crossBetween val="between"/>
      </c:valAx>
    </c:plotArea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مالي'!$E$7:$I$7</c:f>
              <c:numCache>
                <c:formatCode>General</c:formatCode>
                <c:ptCount val="5"/>
                <c:pt idx="0">
                  <c:v>98</c:v>
                </c:pt>
                <c:pt idx="1">
                  <c:v>104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9053824"/>
        <c:axId val="89063808"/>
      </c:lineChart>
      <c:catAx>
        <c:axId val="89053824"/>
        <c:scaling>
          <c:orientation val="minMax"/>
        </c:scaling>
        <c:axPos val="b"/>
        <c:tickLblPos val="nextTo"/>
        <c:crossAx val="89063808"/>
        <c:crosses val="autoZero"/>
        <c:auto val="1"/>
        <c:lblAlgn val="ctr"/>
        <c:lblOffset val="100"/>
      </c:catAx>
      <c:valAx>
        <c:axId val="8906380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053824"/>
        <c:crosses val="autoZero"/>
        <c:crossBetween val="between"/>
      </c:valAx>
    </c:plotArea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مالي'!$E$12:$I$12</c:f>
              <c:numCache>
                <c:formatCode>0.00</c:formatCode>
                <c:ptCount val="5"/>
                <c:pt idx="0">
                  <c:v>55.000000000000007</c:v>
                </c:pt>
                <c:pt idx="1">
                  <c:v>60</c:v>
                </c:pt>
                <c:pt idx="2">
                  <c:v>60</c:v>
                </c:pt>
                <c:pt idx="3">
                  <c:v>63.636363636363633</c:v>
                </c:pt>
                <c:pt idx="4" formatCode="General">
                  <c:v>65</c:v>
                </c:pt>
              </c:numCache>
            </c:numRef>
          </c:val>
        </c:ser>
        <c:dLbls>
          <c:showVal val="1"/>
        </c:dLbls>
        <c:marker val="1"/>
        <c:axId val="89070976"/>
        <c:axId val="89080960"/>
      </c:lineChart>
      <c:catAx>
        <c:axId val="89070976"/>
        <c:scaling>
          <c:orientation val="minMax"/>
        </c:scaling>
        <c:axPos val="b"/>
        <c:tickLblPos val="nextTo"/>
        <c:crossAx val="89080960"/>
        <c:crosses val="autoZero"/>
        <c:auto val="1"/>
        <c:lblAlgn val="ctr"/>
        <c:lblOffset val="100"/>
      </c:catAx>
      <c:valAx>
        <c:axId val="8908096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070976"/>
        <c:crosses val="autoZero"/>
        <c:crossBetween val="between"/>
      </c:valAx>
    </c:plotArea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مالي'!$E$13:$I$13</c:f>
              <c:numCache>
                <c:formatCode>0.00</c:formatCode>
                <c:ptCount val="5"/>
                <c:pt idx="1">
                  <c:v>6.666666666666667</c:v>
                </c:pt>
                <c:pt idx="2">
                  <c:v>4.5454545454545459</c:v>
                </c:pt>
                <c:pt idx="3">
                  <c:v>42.857142857142854</c:v>
                </c:pt>
                <c:pt idx="4">
                  <c:v>5</c:v>
                </c:pt>
              </c:numCache>
            </c:numRef>
          </c:val>
        </c:ser>
        <c:dLbls>
          <c:showVal val="1"/>
        </c:dLbls>
        <c:marker val="1"/>
        <c:axId val="89117056"/>
        <c:axId val="89118592"/>
      </c:lineChart>
      <c:catAx>
        <c:axId val="89117056"/>
        <c:scaling>
          <c:orientation val="minMax"/>
        </c:scaling>
        <c:axPos val="b"/>
        <c:tickLblPos val="nextTo"/>
        <c:crossAx val="89118592"/>
        <c:crosses val="autoZero"/>
        <c:auto val="1"/>
        <c:lblAlgn val="ctr"/>
        <c:lblOffset val="100"/>
      </c:catAx>
      <c:valAx>
        <c:axId val="8911859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117056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مالي'!$E$14:$I$14</c:f>
              <c:numCache>
                <c:formatCode>General</c:formatCode>
                <c:ptCount val="5"/>
                <c:pt idx="2" formatCode="0.00">
                  <c:v>62.962962962962962</c:v>
                </c:pt>
                <c:pt idx="3" formatCode="0.00">
                  <c:v>62.962962962962962</c:v>
                </c:pt>
                <c:pt idx="4" formatCode="0.00">
                  <c:v>62.962962962962962</c:v>
                </c:pt>
              </c:numCache>
            </c:numRef>
          </c:val>
        </c:ser>
        <c:dLbls>
          <c:showVal val="1"/>
        </c:dLbls>
        <c:marker val="1"/>
        <c:axId val="89199744"/>
        <c:axId val="89201280"/>
      </c:lineChart>
      <c:catAx>
        <c:axId val="89199744"/>
        <c:scaling>
          <c:orientation val="minMax"/>
        </c:scaling>
        <c:axPos val="b"/>
        <c:tickLblPos val="nextTo"/>
        <c:crossAx val="89201280"/>
        <c:crosses val="autoZero"/>
        <c:auto val="1"/>
        <c:lblAlgn val="ctr"/>
        <c:lblOffset val="100"/>
      </c:catAx>
      <c:valAx>
        <c:axId val="8920128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199744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مالي'!$E$15:$I$15</c:f>
              <c:numCache>
                <c:formatCode>General</c:formatCode>
                <c:ptCount val="5"/>
                <c:pt idx="3">
                  <c:v>1232</c:v>
                </c:pt>
                <c:pt idx="4">
                  <c:v>1417</c:v>
                </c:pt>
              </c:numCache>
            </c:numRef>
          </c:val>
        </c:ser>
        <c:dLbls>
          <c:showVal val="1"/>
        </c:dLbls>
        <c:marker val="1"/>
        <c:axId val="89237376"/>
        <c:axId val="89238912"/>
      </c:lineChart>
      <c:catAx>
        <c:axId val="89237376"/>
        <c:scaling>
          <c:orientation val="minMax"/>
        </c:scaling>
        <c:axPos val="b"/>
        <c:tickLblPos val="nextTo"/>
        <c:crossAx val="89238912"/>
        <c:crosses val="autoZero"/>
        <c:auto val="1"/>
        <c:lblAlgn val="ctr"/>
        <c:lblOffset val="100"/>
      </c:catAx>
      <c:valAx>
        <c:axId val="8923891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237376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مالي'!$E$8:$I$8</c:f>
              <c:numCache>
                <c:formatCode>General</c:formatCode>
                <c:ptCount val="5"/>
                <c:pt idx="0">
                  <c:v>62</c:v>
                </c:pt>
                <c:pt idx="1">
                  <c:v>50</c:v>
                </c:pt>
                <c:pt idx="2">
                  <c:v>86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</c:ser>
        <c:dLbls>
          <c:showVal val="1"/>
        </c:dLbls>
        <c:marker val="1"/>
        <c:axId val="89139840"/>
        <c:axId val="89149824"/>
      </c:lineChart>
      <c:catAx>
        <c:axId val="89139840"/>
        <c:scaling>
          <c:orientation val="minMax"/>
        </c:scaling>
        <c:axPos val="b"/>
        <c:tickLblPos val="nextTo"/>
        <c:crossAx val="89149824"/>
        <c:crosses val="autoZero"/>
        <c:auto val="1"/>
        <c:lblAlgn val="ctr"/>
        <c:lblOffset val="100"/>
      </c:catAx>
      <c:valAx>
        <c:axId val="8914982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139840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مالي'!$E$9:$I$9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Val val="1"/>
        </c:dLbls>
        <c:marker val="1"/>
        <c:axId val="89177472"/>
        <c:axId val="89183360"/>
      </c:lineChart>
      <c:catAx>
        <c:axId val="89177472"/>
        <c:scaling>
          <c:orientation val="minMax"/>
        </c:scaling>
        <c:axPos val="b"/>
        <c:tickLblPos val="nextTo"/>
        <c:crossAx val="89183360"/>
        <c:crosses val="autoZero"/>
        <c:auto val="1"/>
        <c:lblAlgn val="ctr"/>
        <c:lblOffset val="100"/>
      </c:catAx>
      <c:valAx>
        <c:axId val="8918336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177472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مالي'!$E$10:$I$10</c:f>
              <c:numCache>
                <c:formatCode>General</c:formatCode>
                <c:ptCount val="5"/>
                <c:pt idx="0">
                  <c:v>0.6</c:v>
                </c:pt>
                <c:pt idx="1">
                  <c:v>0.4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marker val="1"/>
        <c:axId val="89342336"/>
        <c:axId val="89343872"/>
      </c:lineChart>
      <c:catAx>
        <c:axId val="89342336"/>
        <c:scaling>
          <c:orientation val="minMax"/>
        </c:scaling>
        <c:axPos val="b"/>
        <c:tickLblPos val="nextTo"/>
        <c:crossAx val="89343872"/>
        <c:crosses val="autoZero"/>
        <c:auto val="1"/>
        <c:lblAlgn val="ctr"/>
        <c:lblOffset val="100"/>
      </c:catAx>
      <c:valAx>
        <c:axId val="8934387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342336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'مديريت منابع مالي'!$E$11:$I$11</c:f>
              <c:numCache>
                <c:formatCode>General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89359488"/>
        <c:axId val="89361024"/>
      </c:lineChart>
      <c:catAx>
        <c:axId val="89359488"/>
        <c:scaling>
          <c:orientation val="minMax"/>
        </c:scaling>
        <c:axPos val="b"/>
        <c:tickLblPos val="nextTo"/>
        <c:crossAx val="89361024"/>
        <c:crosses val="autoZero"/>
        <c:auto val="1"/>
        <c:lblAlgn val="ctr"/>
        <c:lblOffset val="100"/>
      </c:catAx>
      <c:valAx>
        <c:axId val="8936102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359488"/>
        <c:crosses val="autoZero"/>
        <c:crossBetween val="between"/>
      </c:valAx>
    </c:plotArea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برداري'!$E$19:$I$19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7096704"/>
        <c:axId val="87106688"/>
      </c:lineChart>
      <c:catAx>
        <c:axId val="87096704"/>
        <c:scaling>
          <c:orientation val="minMax"/>
        </c:scaling>
        <c:axPos val="b"/>
        <c:tickLblPos val="nextTo"/>
        <c:crossAx val="87106688"/>
        <c:crosses val="autoZero"/>
        <c:auto val="1"/>
        <c:lblAlgn val="ctr"/>
        <c:lblOffset val="100"/>
      </c:catAx>
      <c:valAx>
        <c:axId val="8710668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096704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مديريت'!$E$3:$I$3</c:f>
              <c:numCache>
                <c:formatCode>General</c:formatCode>
                <c:ptCount val="5"/>
                <c:pt idx="0">
                  <c:v>6.99</c:v>
                </c:pt>
                <c:pt idx="1">
                  <c:v>10.3</c:v>
                </c:pt>
                <c:pt idx="2">
                  <c:v>10.3</c:v>
                </c:pt>
                <c:pt idx="3">
                  <c:v>10.3</c:v>
                </c:pt>
                <c:pt idx="4">
                  <c:v>10.3</c:v>
                </c:pt>
              </c:numCache>
            </c:numRef>
          </c:val>
        </c:ser>
        <c:dLbls>
          <c:showVal val="1"/>
        </c:dLbls>
        <c:marker val="1"/>
        <c:axId val="89393408"/>
        <c:axId val="89395200"/>
      </c:lineChart>
      <c:catAx>
        <c:axId val="89393408"/>
        <c:scaling>
          <c:orientation val="minMax"/>
        </c:scaling>
        <c:axPos val="b"/>
        <c:tickLblPos val="nextTo"/>
        <c:crossAx val="89395200"/>
        <c:crosses val="autoZero"/>
        <c:auto val="1"/>
        <c:lblAlgn val="ctr"/>
        <c:lblOffset val="100"/>
      </c:catAx>
      <c:valAx>
        <c:axId val="893952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393408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مديريت'!$E$4:$I$4</c:f>
              <c:numCache>
                <c:formatCode>General</c:formatCode>
                <c:ptCount val="5"/>
                <c:pt idx="0">
                  <c:v>61.8</c:v>
                </c:pt>
                <c:pt idx="1">
                  <c:v>60</c:v>
                </c:pt>
                <c:pt idx="2">
                  <c:v>60</c:v>
                </c:pt>
                <c:pt idx="3">
                  <c:v>59.6</c:v>
                </c:pt>
                <c:pt idx="4">
                  <c:v>60</c:v>
                </c:pt>
              </c:numCache>
            </c:numRef>
          </c:val>
        </c:ser>
        <c:dLbls>
          <c:showVal val="1"/>
        </c:dLbls>
        <c:marker val="1"/>
        <c:axId val="89418752"/>
        <c:axId val="89428736"/>
      </c:lineChart>
      <c:catAx>
        <c:axId val="89418752"/>
        <c:scaling>
          <c:orientation val="minMax"/>
        </c:scaling>
        <c:axPos val="b"/>
        <c:tickLblPos val="nextTo"/>
        <c:crossAx val="89428736"/>
        <c:crosses val="autoZero"/>
        <c:auto val="1"/>
        <c:lblAlgn val="ctr"/>
        <c:lblOffset val="100"/>
      </c:catAx>
      <c:valAx>
        <c:axId val="8942873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418752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مديريت'!$E$5:$I$5</c:f>
              <c:numCache>
                <c:formatCode>0.00</c:formatCode>
                <c:ptCount val="5"/>
                <c:pt idx="0">
                  <c:v>33.962264150943398</c:v>
                </c:pt>
                <c:pt idx="1">
                  <c:v>6.9892473118279561</c:v>
                </c:pt>
                <c:pt idx="2">
                  <c:v>16.666666666666664</c:v>
                </c:pt>
                <c:pt idx="3">
                  <c:v>31.840796019900498</c:v>
                </c:pt>
                <c:pt idx="4" formatCode="General">
                  <c:v>35</c:v>
                </c:pt>
              </c:numCache>
            </c:numRef>
          </c:val>
        </c:ser>
        <c:dLbls>
          <c:showVal val="1"/>
        </c:dLbls>
        <c:marker val="1"/>
        <c:axId val="89452544"/>
        <c:axId val="89454080"/>
      </c:lineChart>
      <c:catAx>
        <c:axId val="89452544"/>
        <c:scaling>
          <c:orientation val="minMax"/>
        </c:scaling>
        <c:axPos val="b"/>
        <c:tickLblPos val="nextTo"/>
        <c:crossAx val="89454080"/>
        <c:crosses val="autoZero"/>
        <c:auto val="1"/>
        <c:lblAlgn val="ctr"/>
        <c:lblOffset val="100"/>
      </c:catAx>
      <c:valAx>
        <c:axId val="8945408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452544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مديريت'!$E$6:$I$6</c:f>
              <c:numCache>
                <c:formatCode>0.00</c:formatCode>
                <c:ptCount val="5"/>
                <c:pt idx="0">
                  <c:v>41.304347826086953</c:v>
                </c:pt>
                <c:pt idx="1">
                  <c:v>33.333333333333329</c:v>
                </c:pt>
                <c:pt idx="2">
                  <c:v>14.705882352941178</c:v>
                </c:pt>
                <c:pt idx="3">
                  <c:v>26.388888888888889</c:v>
                </c:pt>
                <c:pt idx="4" formatCode="General">
                  <c:v>30</c:v>
                </c:pt>
              </c:numCache>
            </c:numRef>
          </c:val>
        </c:ser>
        <c:dLbls>
          <c:showVal val="1"/>
        </c:dLbls>
        <c:marker val="1"/>
        <c:axId val="89494272"/>
        <c:axId val="89495808"/>
      </c:lineChart>
      <c:catAx>
        <c:axId val="89494272"/>
        <c:scaling>
          <c:orientation val="minMax"/>
        </c:scaling>
        <c:axPos val="b"/>
        <c:tickLblPos val="nextTo"/>
        <c:crossAx val="89495808"/>
        <c:crosses val="autoZero"/>
        <c:auto val="1"/>
        <c:lblAlgn val="ctr"/>
        <c:lblOffset val="100"/>
      </c:catAx>
      <c:valAx>
        <c:axId val="8949580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494272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numFmt formatCode="#,##0.00" sourceLinked="0"/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مديريت'!$E$9:$I$9</c:f>
              <c:numCache>
                <c:formatCode>General</c:formatCode>
                <c:ptCount val="5"/>
                <c:pt idx="0">
                  <c:v>47.058823529411761</c:v>
                </c:pt>
                <c:pt idx="1">
                  <c:v>54.166666666666664</c:v>
                </c:pt>
                <c:pt idx="2">
                  <c:v>61.111111111111114</c:v>
                </c:pt>
                <c:pt idx="3">
                  <c:v>60.869565217391312</c:v>
                </c:pt>
                <c:pt idx="4">
                  <c:v>62.5</c:v>
                </c:pt>
              </c:numCache>
            </c:numRef>
          </c:val>
        </c:ser>
        <c:dLbls>
          <c:showVal val="1"/>
        </c:dLbls>
        <c:marker val="1"/>
        <c:axId val="89515520"/>
        <c:axId val="89517056"/>
      </c:lineChart>
      <c:catAx>
        <c:axId val="89515520"/>
        <c:scaling>
          <c:orientation val="minMax"/>
        </c:scaling>
        <c:axPos val="b"/>
        <c:tickLblPos val="nextTo"/>
        <c:crossAx val="89517056"/>
        <c:crosses val="autoZero"/>
        <c:auto val="1"/>
        <c:lblAlgn val="ctr"/>
        <c:lblOffset val="100"/>
      </c:catAx>
      <c:valAx>
        <c:axId val="8951705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515520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>
        <c:manualLayout>
          <c:layoutTarget val="inner"/>
          <c:xMode val="edge"/>
          <c:yMode val="edge"/>
          <c:x val="0.1286442590198614"/>
          <c:y val="9.759102839417845E-2"/>
          <c:w val="0.83553484545775059"/>
          <c:h val="0.74013123359580513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مديريت'!$E$10:$I$10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Val val="1"/>
        </c:dLbls>
        <c:marker val="1"/>
        <c:axId val="89544960"/>
        <c:axId val="89554944"/>
      </c:lineChart>
      <c:catAx>
        <c:axId val="89544960"/>
        <c:scaling>
          <c:orientation val="minMax"/>
        </c:scaling>
        <c:axPos val="b"/>
        <c:tickLblPos val="nextTo"/>
        <c:crossAx val="89554944"/>
        <c:crosses val="autoZero"/>
        <c:auto val="1"/>
        <c:lblAlgn val="ctr"/>
        <c:lblOffset val="100"/>
      </c:catAx>
      <c:valAx>
        <c:axId val="8955494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544960"/>
        <c:crosses val="autoZero"/>
        <c:crossBetween val="between"/>
      </c:valAx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numFmt formatCode="#,##0.00" sourceLinked="0"/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مديريت'!$E$8:$I$8</c:f>
              <c:numCache>
                <c:formatCode>0.00</c:formatCode>
                <c:ptCount val="5"/>
                <c:pt idx="0">
                  <c:v>44.20967741935484</c:v>
                </c:pt>
                <c:pt idx="1">
                  <c:v>34.268817204301072</c:v>
                </c:pt>
                <c:pt idx="2">
                  <c:v>60.58064516129032</c:v>
                </c:pt>
                <c:pt idx="3">
                  <c:v>106.72043010752688</c:v>
                </c:pt>
                <c:pt idx="4">
                  <c:v>120.59139784946237</c:v>
                </c:pt>
              </c:numCache>
            </c:numRef>
          </c:val>
        </c:ser>
        <c:dLbls>
          <c:showVal val="1"/>
        </c:dLbls>
        <c:marker val="1"/>
        <c:axId val="89562112"/>
        <c:axId val="89576192"/>
      </c:lineChart>
      <c:catAx>
        <c:axId val="89562112"/>
        <c:scaling>
          <c:orientation val="minMax"/>
        </c:scaling>
        <c:axPos val="b"/>
        <c:tickLblPos val="nextTo"/>
        <c:crossAx val="89576192"/>
        <c:crosses val="autoZero"/>
        <c:auto val="1"/>
        <c:lblAlgn val="ctr"/>
        <c:lblOffset val="100"/>
      </c:catAx>
      <c:valAx>
        <c:axId val="8957619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562112"/>
        <c:crosses val="autoZero"/>
        <c:crossBetween val="between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numFmt formatCode="#,##0.00" sourceLinked="0"/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'توسعه مديريت'!$E$7:$I$7</c:f>
              <c:numCache>
                <c:formatCode>0.00</c:formatCode>
                <c:ptCount val="5"/>
                <c:pt idx="0">
                  <c:v>0.50769538523849267</c:v>
                </c:pt>
                <c:pt idx="1">
                  <c:v>0.3935364691122647</c:v>
                </c:pt>
                <c:pt idx="2">
                  <c:v>0.69569641260699699</c:v>
                </c:pt>
                <c:pt idx="3">
                  <c:v>1.2255567793973101</c:v>
                </c:pt>
                <c:pt idx="4">
                  <c:v>1.3848482902711168</c:v>
                </c:pt>
              </c:numCache>
            </c:numRef>
          </c:val>
        </c:ser>
        <c:dLbls>
          <c:showVal val="1"/>
        </c:dLbls>
        <c:marker val="1"/>
        <c:axId val="89604096"/>
        <c:axId val="89605632"/>
      </c:lineChart>
      <c:catAx>
        <c:axId val="89604096"/>
        <c:scaling>
          <c:orientation val="minMax"/>
        </c:scaling>
        <c:axPos val="b"/>
        <c:tickLblPos val="nextTo"/>
        <c:crossAx val="89605632"/>
        <c:crosses val="autoZero"/>
        <c:auto val="1"/>
        <c:lblAlgn val="ctr"/>
        <c:lblOffset val="100"/>
      </c:catAx>
      <c:valAx>
        <c:axId val="8960563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604096"/>
        <c:crosses val="autoZero"/>
        <c:crossBetween val="between"/>
      </c:valAx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انساني'!$E$3:$I$3</c:f>
              <c:numCache>
                <c:formatCode>General</c:formatCode>
                <c:ptCount val="5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</c:numCache>
            </c:numRef>
          </c:val>
        </c:ser>
        <c:dLbls>
          <c:showVal val="1"/>
        </c:dLbls>
        <c:marker val="1"/>
        <c:axId val="89658496"/>
        <c:axId val="89660032"/>
      </c:lineChart>
      <c:catAx>
        <c:axId val="89658496"/>
        <c:scaling>
          <c:orientation val="minMax"/>
        </c:scaling>
        <c:axPos val="b"/>
        <c:tickLblPos val="nextTo"/>
        <c:crossAx val="89660032"/>
        <c:crosses val="autoZero"/>
        <c:auto val="1"/>
        <c:lblAlgn val="ctr"/>
        <c:lblOffset val="100"/>
      </c:catAx>
      <c:valAx>
        <c:axId val="8966003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658496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انساني'!$E$4:$I$4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89692032"/>
        <c:axId val="89693568"/>
      </c:lineChart>
      <c:catAx>
        <c:axId val="89692032"/>
        <c:scaling>
          <c:orientation val="minMax"/>
        </c:scaling>
        <c:axPos val="b"/>
        <c:tickLblPos val="nextTo"/>
        <c:crossAx val="89693568"/>
        <c:crosses val="autoZero"/>
        <c:auto val="1"/>
        <c:lblAlgn val="ctr"/>
        <c:lblOffset val="100"/>
      </c:catAx>
      <c:valAx>
        <c:axId val="8969356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692032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برداري'!$E$20:$I$20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87134592"/>
        <c:axId val="87136128"/>
      </c:lineChart>
      <c:catAx>
        <c:axId val="87134592"/>
        <c:scaling>
          <c:orientation val="minMax"/>
        </c:scaling>
        <c:axPos val="b"/>
        <c:tickLblPos val="nextTo"/>
        <c:crossAx val="87136128"/>
        <c:crosses val="autoZero"/>
        <c:auto val="1"/>
        <c:lblAlgn val="ctr"/>
        <c:lblOffset val="100"/>
      </c:catAx>
      <c:valAx>
        <c:axId val="8713612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134592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انساني'!$E$5:$I$5</c:f>
              <c:numCache>
                <c:formatCode>General</c:formatCode>
                <c:ptCount val="5"/>
                <c:pt idx="0">
                  <c:v>69</c:v>
                </c:pt>
                <c:pt idx="1">
                  <c:v>78</c:v>
                </c:pt>
                <c:pt idx="2">
                  <c:v>78</c:v>
                </c:pt>
                <c:pt idx="3">
                  <c:v>77</c:v>
                </c:pt>
                <c:pt idx="4">
                  <c:v>77</c:v>
                </c:pt>
              </c:numCache>
            </c:numRef>
          </c:val>
        </c:ser>
        <c:dLbls>
          <c:showVal val="1"/>
        </c:dLbls>
        <c:marker val="1"/>
        <c:axId val="89717376"/>
        <c:axId val="89719168"/>
      </c:lineChart>
      <c:catAx>
        <c:axId val="89717376"/>
        <c:scaling>
          <c:orientation val="minMax"/>
        </c:scaling>
        <c:axPos val="b"/>
        <c:tickLblPos val="nextTo"/>
        <c:crossAx val="89719168"/>
        <c:crosses val="autoZero"/>
        <c:auto val="1"/>
        <c:lblAlgn val="ctr"/>
        <c:lblOffset val="100"/>
      </c:catAx>
      <c:valAx>
        <c:axId val="8971916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717376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انساني'!$E$6:$I$6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15.5</c:v>
                </c:pt>
              </c:numCache>
            </c:numRef>
          </c:val>
        </c:ser>
        <c:dLbls>
          <c:showVal val="1"/>
        </c:dLbls>
        <c:marker val="1"/>
        <c:axId val="89750912"/>
        <c:axId val="89752704"/>
      </c:lineChart>
      <c:catAx>
        <c:axId val="89750912"/>
        <c:scaling>
          <c:orientation val="minMax"/>
        </c:scaling>
        <c:axPos val="b"/>
        <c:tickLblPos val="nextTo"/>
        <c:crossAx val="89752704"/>
        <c:crosses val="autoZero"/>
        <c:auto val="1"/>
        <c:lblAlgn val="ctr"/>
        <c:lblOffset val="100"/>
      </c:catAx>
      <c:valAx>
        <c:axId val="8975270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750912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انساني'!$E$7:$I$7</c:f>
              <c:numCache>
                <c:formatCode>General</c:formatCode>
                <c:ptCount val="5"/>
                <c:pt idx="0">
                  <c:v>33</c:v>
                </c:pt>
                <c:pt idx="1">
                  <c:v>48</c:v>
                </c:pt>
                <c:pt idx="2">
                  <c:v>35</c:v>
                </c:pt>
                <c:pt idx="3">
                  <c:v>16</c:v>
                </c:pt>
                <c:pt idx="4">
                  <c:v>40</c:v>
                </c:pt>
              </c:numCache>
            </c:numRef>
          </c:val>
        </c:ser>
        <c:dLbls>
          <c:showVal val="1"/>
        </c:dLbls>
        <c:marker val="1"/>
        <c:axId val="89776512"/>
        <c:axId val="89778048"/>
      </c:lineChart>
      <c:catAx>
        <c:axId val="89776512"/>
        <c:scaling>
          <c:orientation val="minMax"/>
        </c:scaling>
        <c:axPos val="b"/>
        <c:tickLblPos val="nextTo"/>
        <c:crossAx val="89778048"/>
        <c:crosses val="autoZero"/>
        <c:auto val="1"/>
        <c:lblAlgn val="ctr"/>
        <c:lblOffset val="100"/>
      </c:catAx>
      <c:valAx>
        <c:axId val="8977804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776512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انساني'!$E$8:$I$8</c:f>
              <c:numCache>
                <c:formatCode>General</c:formatCode>
                <c:ptCount val="5"/>
                <c:pt idx="0">
                  <c:v>67</c:v>
                </c:pt>
                <c:pt idx="1">
                  <c:v>132</c:v>
                </c:pt>
                <c:pt idx="2">
                  <c:v>45</c:v>
                </c:pt>
                <c:pt idx="3">
                  <c:v>101</c:v>
                </c:pt>
                <c:pt idx="4">
                  <c:v>60</c:v>
                </c:pt>
              </c:numCache>
            </c:numRef>
          </c:val>
        </c:ser>
        <c:dLbls>
          <c:showVal val="1"/>
        </c:dLbls>
        <c:marker val="1"/>
        <c:axId val="89806336"/>
        <c:axId val="89807872"/>
      </c:lineChart>
      <c:catAx>
        <c:axId val="89806336"/>
        <c:scaling>
          <c:orientation val="minMax"/>
        </c:scaling>
        <c:axPos val="b"/>
        <c:tickLblPos val="nextTo"/>
        <c:crossAx val="89807872"/>
        <c:crosses val="autoZero"/>
        <c:auto val="1"/>
        <c:lblAlgn val="ctr"/>
        <c:lblOffset val="100"/>
      </c:catAx>
      <c:valAx>
        <c:axId val="8980787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806336"/>
        <c:crosses val="autoZero"/>
        <c:crossBetween val="between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انساني'!$E$9:$I$9</c:f>
              <c:numCache>
                <c:formatCode>General</c:formatCode>
                <c:ptCount val="5"/>
                <c:pt idx="0">
                  <c:v>8436</c:v>
                </c:pt>
                <c:pt idx="1">
                  <c:v>2979</c:v>
                </c:pt>
                <c:pt idx="2">
                  <c:v>1080</c:v>
                </c:pt>
                <c:pt idx="3">
                  <c:v>3214</c:v>
                </c:pt>
                <c:pt idx="4">
                  <c:v>3840</c:v>
                </c:pt>
              </c:numCache>
            </c:numRef>
          </c:val>
        </c:ser>
        <c:dLbls>
          <c:showVal val="1"/>
        </c:dLbls>
        <c:marker val="1"/>
        <c:axId val="89823488"/>
        <c:axId val="89841664"/>
      </c:lineChart>
      <c:catAx>
        <c:axId val="89823488"/>
        <c:scaling>
          <c:orientation val="minMax"/>
        </c:scaling>
        <c:axPos val="b"/>
        <c:tickLblPos val="nextTo"/>
        <c:crossAx val="89841664"/>
        <c:crosses val="autoZero"/>
        <c:auto val="1"/>
        <c:lblAlgn val="ctr"/>
        <c:lblOffset val="100"/>
      </c:catAx>
      <c:valAx>
        <c:axId val="8984166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823488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 منابع انساني'!$E$10:$I$10</c:f>
              <c:numCache>
                <c:formatCode>General</c:formatCode>
                <c:ptCount val="5"/>
                <c:pt idx="3">
                  <c:v>5</c:v>
                </c:pt>
                <c:pt idx="4">
                  <c:v>10</c:v>
                </c:pt>
              </c:numCache>
            </c:numRef>
          </c:val>
        </c:ser>
        <c:dLbls>
          <c:showVal val="1"/>
        </c:dLbls>
        <c:marker val="1"/>
        <c:axId val="89861120"/>
        <c:axId val="89871104"/>
      </c:lineChart>
      <c:catAx>
        <c:axId val="89861120"/>
        <c:scaling>
          <c:orientation val="minMax"/>
        </c:scaling>
        <c:axPos val="b"/>
        <c:tickLblPos val="nextTo"/>
        <c:crossAx val="89871104"/>
        <c:crosses val="autoZero"/>
        <c:auto val="1"/>
        <c:lblAlgn val="ctr"/>
        <c:lblOffset val="100"/>
      </c:catAx>
      <c:valAx>
        <c:axId val="8987110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861120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اطلاعاتي'!$B$3</c:f>
              <c:strCache>
                <c:ptCount val="1"/>
                <c:pt idx="0">
                  <c:v>بهره گيري از خدمات تعاملي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اطلاعاتي'!$E$3:$I$3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58.82352941176471</c:v>
                </c:pt>
                <c:pt idx="4">
                  <c:v>88.235294117647058</c:v>
                </c:pt>
              </c:numCache>
            </c:numRef>
          </c:val>
        </c:ser>
        <c:dLbls>
          <c:showVal val="1"/>
        </c:dLbls>
        <c:marker val="1"/>
        <c:axId val="89960832"/>
        <c:axId val="89962368"/>
      </c:lineChart>
      <c:catAx>
        <c:axId val="89960832"/>
        <c:scaling>
          <c:orientation val="minMax"/>
        </c:scaling>
        <c:axPos val="b"/>
        <c:tickLblPos val="nextTo"/>
        <c:crossAx val="89962368"/>
        <c:crosses val="autoZero"/>
        <c:auto val="1"/>
        <c:lblAlgn val="ctr"/>
        <c:lblOffset val="100"/>
      </c:catAx>
      <c:valAx>
        <c:axId val="8996236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960832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اطلاعاتي'!$B$4</c:f>
              <c:strCache>
                <c:ptCount val="1"/>
                <c:pt idx="0">
                  <c:v>استقرار يكپارچه سيستم هاي اداري و مالي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اطلاعاتي'!$E$4:$I$4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66</c:v>
                </c:pt>
                <c:pt idx="3">
                  <c:v>75</c:v>
                </c:pt>
                <c:pt idx="4">
                  <c:v>80</c:v>
                </c:pt>
              </c:numCache>
            </c:numRef>
          </c:val>
        </c:ser>
        <c:dLbls>
          <c:showVal val="1"/>
        </c:dLbls>
        <c:marker val="1"/>
        <c:axId val="89977984"/>
        <c:axId val="89979520"/>
      </c:lineChart>
      <c:catAx>
        <c:axId val="89977984"/>
        <c:scaling>
          <c:orientation val="minMax"/>
        </c:scaling>
        <c:axPos val="b"/>
        <c:tickLblPos val="nextTo"/>
        <c:crossAx val="89979520"/>
        <c:crosses val="autoZero"/>
        <c:auto val="1"/>
        <c:lblAlgn val="ctr"/>
        <c:lblOffset val="100"/>
      </c:catAx>
      <c:valAx>
        <c:axId val="899795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9977984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اطلاعاتي'!$B$5</c:f>
              <c:strCache>
                <c:ptCount val="1"/>
                <c:pt idx="0">
                  <c:v>ضريب نفوذ اينترنت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اطلاعاتي'!$E$5:$I$5</c:f>
              <c:numCache>
                <c:formatCode>General</c:formatCode>
                <c:ptCount val="5"/>
                <c:pt idx="0">
                  <c:v>75</c:v>
                </c:pt>
                <c:pt idx="1">
                  <c:v>91</c:v>
                </c:pt>
                <c:pt idx="2">
                  <c:v>93</c:v>
                </c:pt>
                <c:pt idx="3">
                  <c:v>96.5</c:v>
                </c:pt>
                <c:pt idx="4">
                  <c:v>99.5</c:v>
                </c:pt>
              </c:numCache>
            </c:numRef>
          </c:val>
        </c:ser>
        <c:dLbls>
          <c:showVal val="1"/>
        </c:dLbls>
        <c:marker val="1"/>
        <c:axId val="90068864"/>
        <c:axId val="90070400"/>
      </c:lineChart>
      <c:catAx>
        <c:axId val="90068864"/>
        <c:scaling>
          <c:orientation val="minMax"/>
        </c:scaling>
        <c:axPos val="b"/>
        <c:tickLblPos val="nextTo"/>
        <c:crossAx val="90070400"/>
        <c:crosses val="autoZero"/>
        <c:auto val="1"/>
        <c:lblAlgn val="ctr"/>
        <c:lblOffset val="100"/>
      </c:catAx>
      <c:valAx>
        <c:axId val="9007040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90068864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اطلاعاتي'!$B$6</c:f>
              <c:strCache>
                <c:ptCount val="1"/>
                <c:pt idx="0">
                  <c:v>ايجاد وب سايت هاي اطلاع رساني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اطلاعاتي'!$E$6:$I$6</c:f>
              <c:numCache>
                <c:formatCode>General</c:formatCode>
                <c:ptCount val="5"/>
                <c:pt idx="0">
                  <c:v>70</c:v>
                </c:pt>
                <c:pt idx="1">
                  <c:v>75</c:v>
                </c:pt>
                <c:pt idx="2">
                  <c:v>75</c:v>
                </c:pt>
                <c:pt idx="3">
                  <c:v>82</c:v>
                </c:pt>
                <c:pt idx="4">
                  <c:v>87</c:v>
                </c:pt>
              </c:numCache>
            </c:numRef>
          </c:val>
        </c:ser>
        <c:dLbls>
          <c:showVal val="1"/>
        </c:dLbls>
        <c:marker val="1"/>
        <c:axId val="90110592"/>
        <c:axId val="90116480"/>
      </c:lineChart>
      <c:catAx>
        <c:axId val="90110592"/>
        <c:scaling>
          <c:orientation val="minMax"/>
        </c:scaling>
        <c:axPos val="b"/>
        <c:tickLblPos val="nextTo"/>
        <c:crossAx val="90116480"/>
        <c:crosses val="autoZero"/>
        <c:auto val="1"/>
        <c:lblAlgn val="ctr"/>
        <c:lblOffset val="100"/>
      </c:catAx>
      <c:valAx>
        <c:axId val="9011648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90110592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برداري'!$E$4:$I$4</c:f>
              <c:numCache>
                <c:formatCode>General</c:formatCode>
                <c:ptCount val="5"/>
                <c:pt idx="0">
                  <c:v>349.31</c:v>
                </c:pt>
                <c:pt idx="1">
                  <c:v>440.5</c:v>
                </c:pt>
                <c:pt idx="2">
                  <c:v>561</c:v>
                </c:pt>
                <c:pt idx="3">
                  <c:v>285.7</c:v>
                </c:pt>
                <c:pt idx="4">
                  <c:v>300</c:v>
                </c:pt>
              </c:numCache>
            </c:numRef>
          </c:val>
        </c:ser>
        <c:dLbls>
          <c:showVal val="1"/>
        </c:dLbls>
        <c:marker val="1"/>
        <c:axId val="87176320"/>
        <c:axId val="87177856"/>
      </c:lineChart>
      <c:catAx>
        <c:axId val="87176320"/>
        <c:scaling>
          <c:orientation val="minMax"/>
        </c:scaling>
        <c:axPos val="b"/>
        <c:tickLblPos val="nextTo"/>
        <c:crossAx val="87177856"/>
        <c:crosses val="autoZero"/>
        <c:auto val="1"/>
        <c:lblAlgn val="ctr"/>
        <c:lblOffset val="100"/>
      </c:catAx>
      <c:valAx>
        <c:axId val="87177856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176320"/>
        <c:crosses val="autoZero"/>
        <c:crossBetween val="between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اطلاعاتي'!$B$7</c:f>
              <c:strCache>
                <c:ptCount val="1"/>
                <c:pt idx="0">
                  <c:v>توسعه اتوماسيون اداري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اطلاعاتي'!$E$7:$I$7</c:f>
              <c:numCache>
                <c:formatCode>General</c:formatCode>
                <c:ptCount val="5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</c:numCache>
            </c:numRef>
          </c:val>
        </c:ser>
        <c:dLbls>
          <c:showVal val="1"/>
        </c:dLbls>
        <c:marker val="1"/>
        <c:axId val="90140032"/>
        <c:axId val="90145920"/>
      </c:lineChart>
      <c:catAx>
        <c:axId val="90140032"/>
        <c:scaling>
          <c:orientation val="minMax"/>
        </c:scaling>
        <c:axPos val="b"/>
        <c:tickLblPos val="nextTo"/>
        <c:crossAx val="90145920"/>
        <c:crosses val="autoZero"/>
        <c:auto val="1"/>
        <c:lblAlgn val="ctr"/>
        <c:lblOffset val="100"/>
      </c:catAx>
      <c:valAx>
        <c:axId val="90145920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90140032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اطلاعاتي'!$B$8</c:f>
              <c:strCache>
                <c:ptCount val="1"/>
                <c:pt idx="0">
                  <c:v>توسعه ويدئو كنفرانس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اطلاعاتي'!$E$8:$I$8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 formatCode="0.00">
                  <c:v>71.428571428571431</c:v>
                </c:pt>
              </c:numCache>
            </c:numRef>
          </c:val>
        </c:ser>
        <c:dLbls>
          <c:showVal val="1"/>
        </c:dLbls>
        <c:marker val="1"/>
        <c:axId val="90182016"/>
        <c:axId val="90183552"/>
      </c:lineChart>
      <c:catAx>
        <c:axId val="90182016"/>
        <c:scaling>
          <c:orientation val="minMax"/>
        </c:scaling>
        <c:axPos val="b"/>
        <c:tickLblPos val="nextTo"/>
        <c:crossAx val="90183552"/>
        <c:crosses val="autoZero"/>
        <c:auto val="1"/>
        <c:lblAlgn val="ctr"/>
        <c:lblOffset val="100"/>
      </c:catAx>
      <c:valAx>
        <c:axId val="90183552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90182016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tx>
            <c:strRef>
              <c:f>'نظام هاي اطلاعاتي'!$B$9</c:f>
              <c:strCache>
                <c:ptCount val="1"/>
                <c:pt idx="0">
                  <c:v>توسعه فناوري اطلاعات مكان مرجع GIT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'نظام هاي اطلاعاتي'!$E$2:$I$2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'نظام هاي اطلاعاتي'!$E$9:$I$9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90195072"/>
        <c:axId val="90196608"/>
      </c:lineChart>
      <c:catAx>
        <c:axId val="90195072"/>
        <c:scaling>
          <c:orientation val="minMax"/>
        </c:scaling>
        <c:axPos val="b"/>
        <c:tickLblPos val="nextTo"/>
        <c:crossAx val="90196608"/>
        <c:crosses val="autoZero"/>
        <c:auto val="1"/>
        <c:lblAlgn val="ctr"/>
        <c:lblOffset val="100"/>
      </c:catAx>
      <c:valAx>
        <c:axId val="9019660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90195072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12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' منابع انساني'!$E$2:$I$2</c:f>
              <c:strCache>
                <c:ptCount val="5"/>
                <c:pt idx="0">
                  <c:v>سال 86</c:v>
                </c:pt>
                <c:pt idx="1">
                  <c:v>سال87</c:v>
                </c:pt>
                <c:pt idx="2">
                  <c:v>سال 88</c:v>
                </c:pt>
                <c:pt idx="3">
                  <c:v>سال 89</c:v>
                </c:pt>
                <c:pt idx="4">
                  <c:v>پيش بيني 90</c:v>
                </c:pt>
              </c:strCache>
            </c:strRef>
          </c:cat>
          <c:val>
            <c:numRef>
              <c:f>'حفاظت و بهره برداري'!$E$7:$I$7</c:f>
              <c:numCache>
                <c:formatCode>0.00</c:formatCode>
                <c:ptCount val="5"/>
                <c:pt idx="0">
                  <c:v>93.952555777777789</c:v>
                </c:pt>
                <c:pt idx="1">
                  <c:v>94.882143999999997</c:v>
                </c:pt>
                <c:pt idx="2">
                  <c:v>105.75544935064936</c:v>
                </c:pt>
                <c:pt idx="3">
                  <c:v>90.865652682926822</c:v>
                </c:pt>
                <c:pt idx="4">
                  <c:v>93.244878048780492</c:v>
                </c:pt>
              </c:numCache>
            </c:numRef>
          </c:val>
        </c:ser>
        <c:dLbls>
          <c:showVal val="1"/>
        </c:dLbls>
        <c:marker val="1"/>
        <c:axId val="87213952"/>
        <c:axId val="87215488"/>
      </c:lineChart>
      <c:catAx>
        <c:axId val="87213952"/>
        <c:scaling>
          <c:orientation val="minMax"/>
        </c:scaling>
        <c:axPos val="b"/>
        <c:tickLblPos val="nextTo"/>
        <c:crossAx val="87215488"/>
        <c:crosses val="autoZero"/>
        <c:auto val="1"/>
        <c:lblAlgn val="ctr"/>
        <c:lblOffset val="100"/>
      </c:catAx>
      <c:valAx>
        <c:axId val="8721548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87213952"/>
        <c:crosses val="autoZero"/>
        <c:crossBetween val="between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13" Type="http://schemas.openxmlformats.org/officeDocument/2006/relationships/chart" Target="../charts/chart59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12" Type="http://schemas.openxmlformats.org/officeDocument/2006/relationships/chart" Target="../charts/chart58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11" Type="http://schemas.openxmlformats.org/officeDocument/2006/relationships/chart" Target="../charts/chart57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5.xml"/><Relationship Id="rId3" Type="http://schemas.openxmlformats.org/officeDocument/2006/relationships/chart" Target="../charts/chart70.xml"/><Relationship Id="rId7" Type="http://schemas.openxmlformats.org/officeDocument/2006/relationships/chart" Target="../charts/chart74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280148</xdr:colOff>
      <xdr:row>10</xdr:row>
      <xdr:rowOff>112059</xdr:rowOff>
    </xdr:from>
    <xdr:to>
      <xdr:col>9</xdr:col>
      <xdr:colOff>4858498</xdr:colOff>
      <xdr:row>10</xdr:row>
      <xdr:rowOff>2207559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308162</xdr:colOff>
      <xdr:row>11</xdr:row>
      <xdr:rowOff>112059</xdr:rowOff>
    </xdr:from>
    <xdr:to>
      <xdr:col>9</xdr:col>
      <xdr:colOff>4886512</xdr:colOff>
      <xdr:row>11</xdr:row>
      <xdr:rowOff>2207559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308162</xdr:colOff>
      <xdr:row>12</xdr:row>
      <xdr:rowOff>140074</xdr:rowOff>
    </xdr:from>
    <xdr:to>
      <xdr:col>9</xdr:col>
      <xdr:colOff>4886512</xdr:colOff>
      <xdr:row>12</xdr:row>
      <xdr:rowOff>2235574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322169</xdr:colOff>
      <xdr:row>13</xdr:row>
      <xdr:rowOff>140073</xdr:rowOff>
    </xdr:from>
    <xdr:to>
      <xdr:col>9</xdr:col>
      <xdr:colOff>4900519</xdr:colOff>
      <xdr:row>13</xdr:row>
      <xdr:rowOff>2235573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350183</xdr:colOff>
      <xdr:row>17</xdr:row>
      <xdr:rowOff>126067</xdr:rowOff>
    </xdr:from>
    <xdr:to>
      <xdr:col>9</xdr:col>
      <xdr:colOff>4928533</xdr:colOff>
      <xdr:row>17</xdr:row>
      <xdr:rowOff>2221567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350184</xdr:colOff>
      <xdr:row>18</xdr:row>
      <xdr:rowOff>168089</xdr:rowOff>
    </xdr:from>
    <xdr:to>
      <xdr:col>9</xdr:col>
      <xdr:colOff>4928534</xdr:colOff>
      <xdr:row>18</xdr:row>
      <xdr:rowOff>2263589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364191</xdr:colOff>
      <xdr:row>19</xdr:row>
      <xdr:rowOff>126066</xdr:rowOff>
    </xdr:from>
    <xdr:to>
      <xdr:col>9</xdr:col>
      <xdr:colOff>4942541</xdr:colOff>
      <xdr:row>19</xdr:row>
      <xdr:rowOff>2221566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350183</xdr:colOff>
      <xdr:row>3</xdr:row>
      <xdr:rowOff>140074</xdr:rowOff>
    </xdr:from>
    <xdr:to>
      <xdr:col>9</xdr:col>
      <xdr:colOff>4928533</xdr:colOff>
      <xdr:row>3</xdr:row>
      <xdr:rowOff>2235574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308161</xdr:colOff>
      <xdr:row>6</xdr:row>
      <xdr:rowOff>154081</xdr:rowOff>
    </xdr:from>
    <xdr:to>
      <xdr:col>9</xdr:col>
      <xdr:colOff>4886511</xdr:colOff>
      <xdr:row>6</xdr:row>
      <xdr:rowOff>2249581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350184</xdr:colOff>
      <xdr:row>7</xdr:row>
      <xdr:rowOff>154081</xdr:rowOff>
    </xdr:from>
    <xdr:to>
      <xdr:col>9</xdr:col>
      <xdr:colOff>4928534</xdr:colOff>
      <xdr:row>9</xdr:row>
      <xdr:rowOff>792817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322170</xdr:colOff>
      <xdr:row>14</xdr:row>
      <xdr:rowOff>140074</xdr:rowOff>
    </xdr:from>
    <xdr:to>
      <xdr:col>9</xdr:col>
      <xdr:colOff>4900520</xdr:colOff>
      <xdr:row>16</xdr:row>
      <xdr:rowOff>736788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350184</xdr:colOff>
      <xdr:row>4</xdr:row>
      <xdr:rowOff>112059</xdr:rowOff>
    </xdr:from>
    <xdr:to>
      <xdr:col>9</xdr:col>
      <xdr:colOff>4928534</xdr:colOff>
      <xdr:row>4</xdr:row>
      <xdr:rowOff>2207559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5</xdr:row>
      <xdr:rowOff>174625</xdr:rowOff>
    </xdr:from>
    <xdr:to>
      <xdr:col>9</xdr:col>
      <xdr:colOff>4816475</xdr:colOff>
      <xdr:row>5</xdr:row>
      <xdr:rowOff>2270125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269875</xdr:colOff>
      <xdr:row>6</xdr:row>
      <xdr:rowOff>127000</xdr:rowOff>
    </xdr:from>
    <xdr:to>
      <xdr:col>9</xdr:col>
      <xdr:colOff>4848225</xdr:colOff>
      <xdr:row>6</xdr:row>
      <xdr:rowOff>2222500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317500</xdr:colOff>
      <xdr:row>9</xdr:row>
      <xdr:rowOff>142875</xdr:rowOff>
    </xdr:from>
    <xdr:to>
      <xdr:col>9</xdr:col>
      <xdr:colOff>4895850</xdr:colOff>
      <xdr:row>9</xdr:row>
      <xdr:rowOff>2238375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317500</xdr:colOff>
      <xdr:row>10</xdr:row>
      <xdr:rowOff>47625</xdr:rowOff>
    </xdr:from>
    <xdr:to>
      <xdr:col>9</xdr:col>
      <xdr:colOff>4895850</xdr:colOff>
      <xdr:row>10</xdr:row>
      <xdr:rowOff>2127250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301625</xdr:colOff>
      <xdr:row>11</xdr:row>
      <xdr:rowOff>111125</xdr:rowOff>
    </xdr:from>
    <xdr:to>
      <xdr:col>9</xdr:col>
      <xdr:colOff>4879975</xdr:colOff>
      <xdr:row>11</xdr:row>
      <xdr:rowOff>2206625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301625</xdr:colOff>
      <xdr:row>12</xdr:row>
      <xdr:rowOff>158751</xdr:rowOff>
    </xdr:from>
    <xdr:to>
      <xdr:col>9</xdr:col>
      <xdr:colOff>4879975</xdr:colOff>
      <xdr:row>12</xdr:row>
      <xdr:rowOff>2206625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285750</xdr:colOff>
      <xdr:row>7</xdr:row>
      <xdr:rowOff>111125</xdr:rowOff>
    </xdr:from>
    <xdr:to>
      <xdr:col>9</xdr:col>
      <xdr:colOff>4864100</xdr:colOff>
      <xdr:row>7</xdr:row>
      <xdr:rowOff>2206625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317500</xdr:colOff>
      <xdr:row>8</xdr:row>
      <xdr:rowOff>158750</xdr:rowOff>
    </xdr:from>
    <xdr:to>
      <xdr:col>9</xdr:col>
      <xdr:colOff>4895850</xdr:colOff>
      <xdr:row>8</xdr:row>
      <xdr:rowOff>2254250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338045</xdr:colOff>
      <xdr:row>2</xdr:row>
      <xdr:rowOff>187699</xdr:rowOff>
    </xdr:from>
    <xdr:to>
      <xdr:col>9</xdr:col>
      <xdr:colOff>4916395</xdr:colOff>
      <xdr:row>4</xdr:row>
      <xdr:rowOff>600263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2</xdr:row>
      <xdr:rowOff>142875</xdr:rowOff>
    </xdr:from>
    <xdr:to>
      <xdr:col>9</xdr:col>
      <xdr:colOff>4737100</xdr:colOff>
      <xdr:row>2</xdr:row>
      <xdr:rowOff>2238375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206375</xdr:colOff>
      <xdr:row>3</xdr:row>
      <xdr:rowOff>142875</xdr:rowOff>
    </xdr:from>
    <xdr:to>
      <xdr:col>9</xdr:col>
      <xdr:colOff>4784725</xdr:colOff>
      <xdr:row>3</xdr:row>
      <xdr:rowOff>2238375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4</xdr:row>
      <xdr:rowOff>174625</xdr:rowOff>
    </xdr:from>
    <xdr:to>
      <xdr:col>9</xdr:col>
      <xdr:colOff>4768850</xdr:colOff>
      <xdr:row>4</xdr:row>
      <xdr:rowOff>2270125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206375</xdr:colOff>
      <xdr:row>5</xdr:row>
      <xdr:rowOff>111125</xdr:rowOff>
    </xdr:from>
    <xdr:to>
      <xdr:col>9</xdr:col>
      <xdr:colOff>4784725</xdr:colOff>
      <xdr:row>5</xdr:row>
      <xdr:rowOff>2206625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222250</xdr:colOff>
      <xdr:row>6</xdr:row>
      <xdr:rowOff>158750</xdr:rowOff>
    </xdr:from>
    <xdr:to>
      <xdr:col>9</xdr:col>
      <xdr:colOff>4800600</xdr:colOff>
      <xdr:row>6</xdr:row>
      <xdr:rowOff>2254250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222250</xdr:colOff>
      <xdr:row>7</xdr:row>
      <xdr:rowOff>142875</xdr:rowOff>
    </xdr:from>
    <xdr:to>
      <xdr:col>9</xdr:col>
      <xdr:colOff>4800600</xdr:colOff>
      <xdr:row>7</xdr:row>
      <xdr:rowOff>2238375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206375</xdr:colOff>
      <xdr:row>8</xdr:row>
      <xdr:rowOff>174625</xdr:rowOff>
    </xdr:from>
    <xdr:to>
      <xdr:col>9</xdr:col>
      <xdr:colOff>4784725</xdr:colOff>
      <xdr:row>8</xdr:row>
      <xdr:rowOff>2270125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190500</xdr:colOff>
      <xdr:row>9</xdr:row>
      <xdr:rowOff>142875</xdr:rowOff>
    </xdr:from>
    <xdr:to>
      <xdr:col>9</xdr:col>
      <xdr:colOff>4768850</xdr:colOff>
      <xdr:row>9</xdr:row>
      <xdr:rowOff>2238375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206375</xdr:colOff>
      <xdr:row>10</xdr:row>
      <xdr:rowOff>127000</xdr:rowOff>
    </xdr:from>
    <xdr:to>
      <xdr:col>9</xdr:col>
      <xdr:colOff>4784725</xdr:colOff>
      <xdr:row>10</xdr:row>
      <xdr:rowOff>2222500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2</xdr:row>
      <xdr:rowOff>152400</xdr:rowOff>
    </xdr:from>
    <xdr:to>
      <xdr:col>9</xdr:col>
      <xdr:colOff>4921250</xdr:colOff>
      <xdr:row>2</xdr:row>
      <xdr:rowOff>2247900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3</xdr:row>
      <xdr:rowOff>152400</xdr:rowOff>
    </xdr:from>
    <xdr:to>
      <xdr:col>9</xdr:col>
      <xdr:colOff>4940300</xdr:colOff>
      <xdr:row>3</xdr:row>
      <xdr:rowOff>2247900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361950</xdr:colOff>
      <xdr:row>4</xdr:row>
      <xdr:rowOff>171450</xdr:rowOff>
    </xdr:from>
    <xdr:to>
      <xdr:col>9</xdr:col>
      <xdr:colOff>4940300</xdr:colOff>
      <xdr:row>4</xdr:row>
      <xdr:rowOff>2266950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342900</xdr:colOff>
      <xdr:row>5</xdr:row>
      <xdr:rowOff>152400</xdr:rowOff>
    </xdr:from>
    <xdr:to>
      <xdr:col>9</xdr:col>
      <xdr:colOff>4921250</xdr:colOff>
      <xdr:row>5</xdr:row>
      <xdr:rowOff>2247900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361950</xdr:colOff>
      <xdr:row>6</xdr:row>
      <xdr:rowOff>152400</xdr:rowOff>
    </xdr:from>
    <xdr:to>
      <xdr:col>9</xdr:col>
      <xdr:colOff>4940300</xdr:colOff>
      <xdr:row>6</xdr:row>
      <xdr:rowOff>2247900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361950</xdr:colOff>
      <xdr:row>7</xdr:row>
      <xdr:rowOff>190500</xdr:rowOff>
    </xdr:from>
    <xdr:to>
      <xdr:col>9</xdr:col>
      <xdr:colOff>4940300</xdr:colOff>
      <xdr:row>7</xdr:row>
      <xdr:rowOff>2286000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381000</xdr:colOff>
      <xdr:row>8</xdr:row>
      <xdr:rowOff>152400</xdr:rowOff>
    </xdr:from>
    <xdr:to>
      <xdr:col>9</xdr:col>
      <xdr:colOff>4959350</xdr:colOff>
      <xdr:row>8</xdr:row>
      <xdr:rowOff>2247900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400050</xdr:colOff>
      <xdr:row>9</xdr:row>
      <xdr:rowOff>190500</xdr:rowOff>
    </xdr:from>
    <xdr:to>
      <xdr:col>9</xdr:col>
      <xdr:colOff>4978400</xdr:colOff>
      <xdr:row>9</xdr:row>
      <xdr:rowOff>2286000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400050</xdr:colOff>
      <xdr:row>10</xdr:row>
      <xdr:rowOff>152400</xdr:rowOff>
    </xdr:from>
    <xdr:to>
      <xdr:col>9</xdr:col>
      <xdr:colOff>4978400</xdr:colOff>
      <xdr:row>10</xdr:row>
      <xdr:rowOff>2247900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400050</xdr:colOff>
      <xdr:row>11</xdr:row>
      <xdr:rowOff>190500</xdr:rowOff>
    </xdr:from>
    <xdr:to>
      <xdr:col>9</xdr:col>
      <xdr:colOff>4978400</xdr:colOff>
      <xdr:row>11</xdr:row>
      <xdr:rowOff>2286000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438150</xdr:colOff>
      <xdr:row>12</xdr:row>
      <xdr:rowOff>133350</xdr:rowOff>
    </xdr:from>
    <xdr:to>
      <xdr:col>9</xdr:col>
      <xdr:colOff>5016500</xdr:colOff>
      <xdr:row>12</xdr:row>
      <xdr:rowOff>2228850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476250</xdr:colOff>
      <xdr:row>13</xdr:row>
      <xdr:rowOff>133350</xdr:rowOff>
    </xdr:from>
    <xdr:to>
      <xdr:col>9</xdr:col>
      <xdr:colOff>5054600</xdr:colOff>
      <xdr:row>13</xdr:row>
      <xdr:rowOff>2228850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400050</xdr:colOff>
      <xdr:row>14</xdr:row>
      <xdr:rowOff>209550</xdr:rowOff>
    </xdr:from>
    <xdr:to>
      <xdr:col>9</xdr:col>
      <xdr:colOff>4978400</xdr:colOff>
      <xdr:row>14</xdr:row>
      <xdr:rowOff>2305050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381000</xdr:colOff>
      <xdr:row>15</xdr:row>
      <xdr:rowOff>133350</xdr:rowOff>
    </xdr:from>
    <xdr:to>
      <xdr:col>9</xdr:col>
      <xdr:colOff>4959350</xdr:colOff>
      <xdr:row>15</xdr:row>
      <xdr:rowOff>2228850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400050</xdr:colOff>
      <xdr:row>16</xdr:row>
      <xdr:rowOff>152400</xdr:rowOff>
    </xdr:from>
    <xdr:to>
      <xdr:col>9</xdr:col>
      <xdr:colOff>4978400</xdr:colOff>
      <xdr:row>16</xdr:row>
      <xdr:rowOff>2247900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400050</xdr:colOff>
      <xdr:row>17</xdr:row>
      <xdr:rowOff>152400</xdr:rowOff>
    </xdr:from>
    <xdr:to>
      <xdr:col>9</xdr:col>
      <xdr:colOff>4978400</xdr:colOff>
      <xdr:row>17</xdr:row>
      <xdr:rowOff>2247900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2</xdr:row>
      <xdr:rowOff>142875</xdr:rowOff>
    </xdr:from>
    <xdr:to>
      <xdr:col>9</xdr:col>
      <xdr:colOff>4895850</xdr:colOff>
      <xdr:row>2</xdr:row>
      <xdr:rowOff>2238375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317500</xdr:colOff>
      <xdr:row>3</xdr:row>
      <xdr:rowOff>174625</xdr:rowOff>
    </xdr:from>
    <xdr:to>
      <xdr:col>9</xdr:col>
      <xdr:colOff>4895850</xdr:colOff>
      <xdr:row>3</xdr:row>
      <xdr:rowOff>2270125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333375</xdr:colOff>
      <xdr:row>4</xdr:row>
      <xdr:rowOff>174625</xdr:rowOff>
    </xdr:from>
    <xdr:to>
      <xdr:col>9</xdr:col>
      <xdr:colOff>4911725</xdr:colOff>
      <xdr:row>4</xdr:row>
      <xdr:rowOff>2270125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349250</xdr:colOff>
      <xdr:row>5</xdr:row>
      <xdr:rowOff>174625</xdr:rowOff>
    </xdr:from>
    <xdr:to>
      <xdr:col>9</xdr:col>
      <xdr:colOff>4927600</xdr:colOff>
      <xdr:row>5</xdr:row>
      <xdr:rowOff>2270125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333375</xdr:colOff>
      <xdr:row>6</xdr:row>
      <xdr:rowOff>158750</xdr:rowOff>
    </xdr:from>
    <xdr:to>
      <xdr:col>9</xdr:col>
      <xdr:colOff>4911725</xdr:colOff>
      <xdr:row>6</xdr:row>
      <xdr:rowOff>2254250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254000</xdr:colOff>
      <xdr:row>11</xdr:row>
      <xdr:rowOff>63500</xdr:rowOff>
    </xdr:from>
    <xdr:to>
      <xdr:col>9</xdr:col>
      <xdr:colOff>4832350</xdr:colOff>
      <xdr:row>11</xdr:row>
      <xdr:rowOff>2159000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301625</xdr:colOff>
      <xdr:row>12</xdr:row>
      <xdr:rowOff>174625</xdr:rowOff>
    </xdr:from>
    <xdr:to>
      <xdr:col>9</xdr:col>
      <xdr:colOff>4879975</xdr:colOff>
      <xdr:row>12</xdr:row>
      <xdr:rowOff>2270125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301625</xdr:colOff>
      <xdr:row>13</xdr:row>
      <xdr:rowOff>127000</xdr:rowOff>
    </xdr:from>
    <xdr:to>
      <xdr:col>9</xdr:col>
      <xdr:colOff>4879975</xdr:colOff>
      <xdr:row>13</xdr:row>
      <xdr:rowOff>2222500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301625</xdr:colOff>
      <xdr:row>14</xdr:row>
      <xdr:rowOff>142875</xdr:rowOff>
    </xdr:from>
    <xdr:to>
      <xdr:col>9</xdr:col>
      <xdr:colOff>4879975</xdr:colOff>
      <xdr:row>14</xdr:row>
      <xdr:rowOff>2238375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333375</xdr:colOff>
      <xdr:row>7</xdr:row>
      <xdr:rowOff>158750</xdr:rowOff>
    </xdr:from>
    <xdr:to>
      <xdr:col>9</xdr:col>
      <xdr:colOff>4911725</xdr:colOff>
      <xdr:row>7</xdr:row>
      <xdr:rowOff>2254250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333375</xdr:colOff>
      <xdr:row>8</xdr:row>
      <xdr:rowOff>142875</xdr:rowOff>
    </xdr:from>
    <xdr:to>
      <xdr:col>9</xdr:col>
      <xdr:colOff>4911725</xdr:colOff>
      <xdr:row>8</xdr:row>
      <xdr:rowOff>2238375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285750</xdr:colOff>
      <xdr:row>9</xdr:row>
      <xdr:rowOff>127000</xdr:rowOff>
    </xdr:from>
    <xdr:to>
      <xdr:col>9</xdr:col>
      <xdr:colOff>4864100</xdr:colOff>
      <xdr:row>9</xdr:row>
      <xdr:rowOff>2222500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301625</xdr:colOff>
      <xdr:row>10</xdr:row>
      <xdr:rowOff>127000</xdr:rowOff>
    </xdr:from>
    <xdr:to>
      <xdr:col>9</xdr:col>
      <xdr:colOff>4879975</xdr:colOff>
      <xdr:row>10</xdr:row>
      <xdr:rowOff>2222500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2</xdr:row>
      <xdr:rowOff>127000</xdr:rowOff>
    </xdr:from>
    <xdr:to>
      <xdr:col>9</xdr:col>
      <xdr:colOff>4444999</xdr:colOff>
      <xdr:row>2</xdr:row>
      <xdr:rowOff>2222500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3</xdr:row>
      <xdr:rowOff>174625</xdr:rowOff>
    </xdr:from>
    <xdr:to>
      <xdr:col>9</xdr:col>
      <xdr:colOff>4445000</xdr:colOff>
      <xdr:row>3</xdr:row>
      <xdr:rowOff>2270125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174625</xdr:colOff>
      <xdr:row>4</xdr:row>
      <xdr:rowOff>142875</xdr:rowOff>
    </xdr:from>
    <xdr:to>
      <xdr:col>9</xdr:col>
      <xdr:colOff>4429125</xdr:colOff>
      <xdr:row>4</xdr:row>
      <xdr:rowOff>2238375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174625</xdr:colOff>
      <xdr:row>5</xdr:row>
      <xdr:rowOff>158750</xdr:rowOff>
    </xdr:from>
    <xdr:to>
      <xdr:col>9</xdr:col>
      <xdr:colOff>4429125</xdr:colOff>
      <xdr:row>5</xdr:row>
      <xdr:rowOff>2254250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8</xdr:row>
      <xdr:rowOff>174625</xdr:rowOff>
    </xdr:from>
    <xdr:to>
      <xdr:col>9</xdr:col>
      <xdr:colOff>4445000</xdr:colOff>
      <xdr:row>8</xdr:row>
      <xdr:rowOff>2270125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9</xdr:row>
      <xdr:rowOff>174625</xdr:rowOff>
    </xdr:from>
    <xdr:to>
      <xdr:col>9</xdr:col>
      <xdr:colOff>4445000</xdr:colOff>
      <xdr:row>9</xdr:row>
      <xdr:rowOff>2270125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174625</xdr:colOff>
      <xdr:row>7</xdr:row>
      <xdr:rowOff>190500</xdr:rowOff>
    </xdr:from>
    <xdr:to>
      <xdr:col>9</xdr:col>
      <xdr:colOff>4429125</xdr:colOff>
      <xdr:row>7</xdr:row>
      <xdr:rowOff>2286000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196850</xdr:colOff>
      <xdr:row>6</xdr:row>
      <xdr:rowOff>104775</xdr:rowOff>
    </xdr:from>
    <xdr:to>
      <xdr:col>9</xdr:col>
      <xdr:colOff>4451350</xdr:colOff>
      <xdr:row>6</xdr:row>
      <xdr:rowOff>2200275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206375</xdr:colOff>
      <xdr:row>2</xdr:row>
      <xdr:rowOff>79375</xdr:rowOff>
    </xdr:from>
    <xdr:to>
      <xdr:col>9</xdr:col>
      <xdr:colOff>4651375</xdr:colOff>
      <xdr:row>2</xdr:row>
      <xdr:rowOff>2174875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</xdr:row>
      <xdr:rowOff>127000</xdr:rowOff>
    </xdr:from>
    <xdr:to>
      <xdr:col>9</xdr:col>
      <xdr:colOff>4683125</xdr:colOff>
      <xdr:row>3</xdr:row>
      <xdr:rowOff>2222500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238125</xdr:colOff>
      <xdr:row>4</xdr:row>
      <xdr:rowOff>142875</xdr:rowOff>
    </xdr:from>
    <xdr:to>
      <xdr:col>9</xdr:col>
      <xdr:colOff>4683125</xdr:colOff>
      <xdr:row>4</xdr:row>
      <xdr:rowOff>2238375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238125</xdr:colOff>
      <xdr:row>5</xdr:row>
      <xdr:rowOff>127000</xdr:rowOff>
    </xdr:from>
    <xdr:to>
      <xdr:col>9</xdr:col>
      <xdr:colOff>4683125</xdr:colOff>
      <xdr:row>5</xdr:row>
      <xdr:rowOff>2222500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222250</xdr:colOff>
      <xdr:row>6</xdr:row>
      <xdr:rowOff>158750</xdr:rowOff>
    </xdr:from>
    <xdr:to>
      <xdr:col>9</xdr:col>
      <xdr:colOff>4667250</xdr:colOff>
      <xdr:row>6</xdr:row>
      <xdr:rowOff>2254250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174625</xdr:colOff>
      <xdr:row>7</xdr:row>
      <xdr:rowOff>142875</xdr:rowOff>
    </xdr:from>
    <xdr:to>
      <xdr:col>9</xdr:col>
      <xdr:colOff>4619625</xdr:colOff>
      <xdr:row>7</xdr:row>
      <xdr:rowOff>2238375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190500</xdr:colOff>
      <xdr:row>8</xdr:row>
      <xdr:rowOff>142875</xdr:rowOff>
    </xdr:from>
    <xdr:to>
      <xdr:col>9</xdr:col>
      <xdr:colOff>4635500</xdr:colOff>
      <xdr:row>8</xdr:row>
      <xdr:rowOff>2238375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190500</xdr:colOff>
      <xdr:row>9</xdr:row>
      <xdr:rowOff>158750</xdr:rowOff>
    </xdr:from>
    <xdr:to>
      <xdr:col>9</xdr:col>
      <xdr:colOff>4635500</xdr:colOff>
      <xdr:row>9</xdr:row>
      <xdr:rowOff>2254250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269875</xdr:colOff>
      <xdr:row>2</xdr:row>
      <xdr:rowOff>95250</xdr:rowOff>
    </xdr:from>
    <xdr:to>
      <xdr:col>9</xdr:col>
      <xdr:colOff>4841875</xdr:colOff>
      <xdr:row>2</xdr:row>
      <xdr:rowOff>2190750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3</xdr:row>
      <xdr:rowOff>127000</xdr:rowOff>
    </xdr:from>
    <xdr:to>
      <xdr:col>9</xdr:col>
      <xdr:colOff>4857750</xdr:colOff>
      <xdr:row>3</xdr:row>
      <xdr:rowOff>2222500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269875</xdr:colOff>
      <xdr:row>4</xdr:row>
      <xdr:rowOff>95250</xdr:rowOff>
    </xdr:from>
    <xdr:to>
      <xdr:col>9</xdr:col>
      <xdr:colOff>4841875</xdr:colOff>
      <xdr:row>4</xdr:row>
      <xdr:rowOff>2190750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269875</xdr:colOff>
      <xdr:row>5</xdr:row>
      <xdr:rowOff>111125</xdr:rowOff>
    </xdr:from>
    <xdr:to>
      <xdr:col>9</xdr:col>
      <xdr:colOff>4841875</xdr:colOff>
      <xdr:row>5</xdr:row>
      <xdr:rowOff>2206625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301625</xdr:colOff>
      <xdr:row>6</xdr:row>
      <xdr:rowOff>127000</xdr:rowOff>
    </xdr:from>
    <xdr:to>
      <xdr:col>9</xdr:col>
      <xdr:colOff>4873625</xdr:colOff>
      <xdr:row>6</xdr:row>
      <xdr:rowOff>2222500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285750</xdr:colOff>
      <xdr:row>7</xdr:row>
      <xdr:rowOff>127000</xdr:rowOff>
    </xdr:from>
    <xdr:to>
      <xdr:col>9</xdr:col>
      <xdr:colOff>4857750</xdr:colOff>
      <xdr:row>7</xdr:row>
      <xdr:rowOff>2222500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269875</xdr:colOff>
      <xdr:row>8</xdr:row>
      <xdr:rowOff>111125</xdr:rowOff>
    </xdr:from>
    <xdr:to>
      <xdr:col>9</xdr:col>
      <xdr:colOff>4841875</xdr:colOff>
      <xdr:row>8</xdr:row>
      <xdr:rowOff>2206625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rightToLeft="1" view="pageBreakPreview" zoomScale="60" workbookViewId="0">
      <selection activeCell="B8" sqref="B8"/>
    </sheetView>
  </sheetViews>
  <sheetFormatPr defaultColWidth="9" defaultRowHeight="39.75" customHeight="1"/>
  <cols>
    <col min="1" max="1" width="11.140625" style="7" customWidth="1"/>
    <col min="2" max="2" width="118.28515625" style="8" customWidth="1"/>
    <col min="3" max="16384" width="9" style="2"/>
  </cols>
  <sheetData>
    <row r="1" spans="1:2" ht="74.25" customHeight="1" thickBot="1">
      <c r="A1" s="144" t="s">
        <v>219</v>
      </c>
      <c r="B1" s="145"/>
    </row>
    <row r="2" spans="1:2" s="1" customFormat="1" ht="63" customHeight="1" thickBot="1">
      <c r="A2" s="68" t="s">
        <v>2</v>
      </c>
      <c r="B2" s="68" t="s">
        <v>188</v>
      </c>
    </row>
    <row r="3" spans="1:2" ht="53.25" customHeight="1">
      <c r="A3" s="12">
        <v>1</v>
      </c>
      <c r="B3" s="97" t="s">
        <v>189</v>
      </c>
    </row>
    <row r="4" spans="1:2" ht="43.5" customHeight="1">
      <c r="A4" s="62">
        <v>2</v>
      </c>
      <c r="B4" s="98" t="s">
        <v>190</v>
      </c>
    </row>
    <row r="5" spans="1:2" ht="48" customHeight="1">
      <c r="A5" s="62">
        <v>3</v>
      </c>
      <c r="B5" s="98" t="s">
        <v>169</v>
      </c>
    </row>
    <row r="6" spans="1:2" ht="43.5" customHeight="1">
      <c r="A6" s="62">
        <v>4</v>
      </c>
      <c r="B6" s="98" t="s">
        <v>155</v>
      </c>
    </row>
    <row r="7" spans="1:2" ht="50.25" customHeight="1">
      <c r="A7" s="62">
        <v>5</v>
      </c>
      <c r="B7" s="98" t="s">
        <v>191</v>
      </c>
    </row>
    <row r="8" spans="1:2" ht="50.25" customHeight="1">
      <c r="A8" s="62">
        <v>6</v>
      </c>
      <c r="B8" s="103" t="s">
        <v>229</v>
      </c>
    </row>
    <row r="9" spans="1:2" ht="43.5" customHeight="1">
      <c r="A9" s="62">
        <v>7</v>
      </c>
      <c r="B9" s="98" t="s">
        <v>192</v>
      </c>
    </row>
    <row r="10" spans="1:2" ht="39.75" customHeight="1">
      <c r="A10" s="146">
        <v>8</v>
      </c>
      <c r="B10" s="147" t="s">
        <v>193</v>
      </c>
    </row>
    <row r="11" spans="1:2" ht="7.5" hidden="1" customHeight="1">
      <c r="A11" s="146"/>
      <c r="B11" s="147"/>
    </row>
    <row r="12" spans="1:2" ht="51" customHeight="1" thickBot="1">
      <c r="A12" s="13">
        <v>9</v>
      </c>
      <c r="B12" s="99" t="s">
        <v>194</v>
      </c>
    </row>
    <row r="13" spans="1:2" ht="55.5" customHeight="1">
      <c r="A13" s="3"/>
      <c r="B13" s="4"/>
    </row>
    <row r="14" spans="1:2" ht="47.25" customHeight="1"/>
  </sheetData>
  <mergeCells count="3">
    <mergeCell ref="A1:B1"/>
    <mergeCell ref="A10:A11"/>
    <mergeCell ref="B10:B11"/>
  </mergeCells>
  <printOptions horizontalCentered="1"/>
  <pageMargins left="0" right="0" top="0.75" bottom="0" header="0" footer="0"/>
  <pageSetup paperSize="9" scale="85" orientation="landscape" r:id="rId1"/>
  <headerFooter>
    <oddFooter>&amp;C1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rightToLeft="1" view="pageBreakPreview" topLeftCell="C19" zoomScale="68" zoomScaleSheetLayoutView="68" workbookViewId="0">
      <selection activeCell="I4" sqref="I4"/>
    </sheetView>
  </sheetViews>
  <sheetFormatPr defaultColWidth="9" defaultRowHeight="39.75" customHeight="1"/>
  <cols>
    <col min="1" max="1" width="11.140625" style="7" customWidth="1"/>
    <col min="2" max="2" width="43.5703125" style="8" customWidth="1"/>
    <col min="3" max="3" width="89.28515625" style="7" customWidth="1"/>
    <col min="4" max="4" width="16.140625" style="7" customWidth="1"/>
    <col min="5" max="9" width="11.7109375" style="7" customWidth="1"/>
    <col min="10" max="10" width="77.42578125" style="9" customWidth="1"/>
    <col min="11" max="16384" width="9" style="2"/>
  </cols>
  <sheetData>
    <row r="1" spans="1:10" ht="74.25" customHeight="1" thickBot="1">
      <c r="A1" s="157" t="s">
        <v>197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s="1" customFormat="1" ht="66.75" customHeight="1" thickBot="1">
      <c r="A2" s="10" t="s">
        <v>2</v>
      </c>
      <c r="B2" s="10" t="s">
        <v>0</v>
      </c>
      <c r="C2" s="10" t="s">
        <v>3</v>
      </c>
      <c r="D2" s="11" t="s">
        <v>4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1" t="s">
        <v>170</v>
      </c>
    </row>
    <row r="3" spans="1:10" ht="53.25" customHeight="1">
      <c r="A3" s="12">
        <v>1</v>
      </c>
      <c r="B3" s="17" t="s">
        <v>29</v>
      </c>
      <c r="C3" s="17" t="s">
        <v>13</v>
      </c>
      <c r="D3" s="14" t="s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 t="s">
        <v>271</v>
      </c>
    </row>
    <row r="4" spans="1:10" ht="189" customHeight="1">
      <c r="A4" s="12">
        <f>A3+1</f>
        <v>2</v>
      </c>
      <c r="B4" s="138" t="s">
        <v>258</v>
      </c>
      <c r="C4" s="138" t="s">
        <v>259</v>
      </c>
      <c r="D4" s="15" t="s">
        <v>257</v>
      </c>
      <c r="E4" s="102">
        <v>349.31</v>
      </c>
      <c r="F4" s="102">
        <v>440.5</v>
      </c>
      <c r="G4" s="102">
        <v>561</v>
      </c>
      <c r="H4" s="102">
        <v>285.7</v>
      </c>
      <c r="I4" s="102">
        <v>300</v>
      </c>
      <c r="J4" s="15"/>
    </row>
    <row r="5" spans="1:10" ht="189" customHeight="1">
      <c r="A5" s="12">
        <f>A4+1</f>
        <v>3</v>
      </c>
      <c r="B5" s="138" t="s">
        <v>30</v>
      </c>
      <c r="C5" s="18" t="s">
        <v>14</v>
      </c>
      <c r="D5" s="15" t="s">
        <v>1</v>
      </c>
      <c r="E5" s="143">
        <f>45/50*100</f>
        <v>90</v>
      </c>
      <c r="F5" s="143">
        <f>106/100*100</f>
        <v>106</v>
      </c>
      <c r="G5" s="143">
        <f>77/60*100</f>
        <v>128.33333333333334</v>
      </c>
      <c r="H5" s="143">
        <f>50/60*100</f>
        <v>83.333333333333343</v>
      </c>
      <c r="I5" s="143">
        <f>60/60*100</f>
        <v>100</v>
      </c>
      <c r="J5" s="15" t="s">
        <v>22</v>
      </c>
    </row>
    <row r="6" spans="1:10" ht="53.25" customHeight="1">
      <c r="A6" s="12">
        <f>A5+1</f>
        <v>4</v>
      </c>
      <c r="B6" s="138" t="s">
        <v>31</v>
      </c>
      <c r="C6" s="18" t="s">
        <v>15</v>
      </c>
      <c r="D6" s="15" t="s">
        <v>1</v>
      </c>
      <c r="E6" s="130">
        <v>0</v>
      </c>
      <c r="F6" s="130">
        <v>0</v>
      </c>
      <c r="G6" s="130">
        <v>0</v>
      </c>
      <c r="H6" s="130">
        <v>0</v>
      </c>
      <c r="I6" s="130" t="s">
        <v>260</v>
      </c>
      <c r="J6" s="15" t="s">
        <v>225</v>
      </c>
    </row>
    <row r="7" spans="1:10" ht="189" customHeight="1">
      <c r="A7" s="12">
        <f>A6+1</f>
        <v>5</v>
      </c>
      <c r="B7" s="138" t="s">
        <v>32</v>
      </c>
      <c r="C7" s="18" t="s">
        <v>16</v>
      </c>
      <c r="D7" s="15" t="s">
        <v>1</v>
      </c>
      <c r="E7" s="142">
        <f>(((E4/1000)*3600*24*365)/1000000+'طرح و توسعه'!E8)/(60+12)*100</f>
        <v>93.952555777777789</v>
      </c>
      <c r="F7" s="142">
        <f>(((F4/1000)*3600*24*365)/1000000+'طرح و توسعه'!F8)/(63+12)*100</f>
        <v>94.882143999999997</v>
      </c>
      <c r="G7" s="142">
        <f>(((G4/1000)*3600*24*365)/1000000+'طرح و توسعه'!G8)/(65+12)*100</f>
        <v>105.75544935064936</v>
      </c>
      <c r="H7" s="142">
        <f>(((H4/1000)*3600*24*365)/1000000+'طرح و توسعه'!H8)/(70+12)*100</f>
        <v>90.865652682926822</v>
      </c>
      <c r="I7" s="142">
        <f>(((I4/1000)*3600*24*365)/1000000+'طرح و توسعه'!I8)/(70+12)*100</f>
        <v>93.244878048780492</v>
      </c>
      <c r="J7" s="15" t="s">
        <v>226</v>
      </c>
    </row>
    <row r="8" spans="1:10" ht="65.25" customHeight="1">
      <c r="A8" s="148">
        <f>A7+1</f>
        <v>6</v>
      </c>
      <c r="B8" s="158" t="s">
        <v>11</v>
      </c>
      <c r="C8" s="29" t="s">
        <v>265</v>
      </c>
      <c r="D8" s="154" t="s">
        <v>1</v>
      </c>
      <c r="E8" s="142">
        <v>92.1</v>
      </c>
      <c r="F8" s="142">
        <v>92.3</v>
      </c>
      <c r="G8" s="142">
        <v>92.36</v>
      </c>
      <c r="H8" s="142">
        <v>92.46</v>
      </c>
      <c r="I8" s="142">
        <v>91.6</v>
      </c>
      <c r="J8" s="163" t="s">
        <v>227</v>
      </c>
    </row>
    <row r="9" spans="1:10" ht="65.25" customHeight="1">
      <c r="A9" s="166"/>
      <c r="B9" s="161"/>
      <c r="C9" s="29" t="s">
        <v>266</v>
      </c>
      <c r="D9" s="155"/>
      <c r="E9" s="142">
        <v>4.37</v>
      </c>
      <c r="F9" s="142">
        <v>4.4800000000000004</v>
      </c>
      <c r="G9" s="142">
        <v>4.95</v>
      </c>
      <c r="H9" s="142">
        <v>4.97</v>
      </c>
      <c r="I9" s="142">
        <v>5</v>
      </c>
      <c r="J9" s="164"/>
    </row>
    <row r="10" spans="1:10" ht="71.25" customHeight="1">
      <c r="A10" s="167"/>
      <c r="B10" s="162"/>
      <c r="C10" s="29" t="s">
        <v>267</v>
      </c>
      <c r="D10" s="156"/>
      <c r="E10" s="142">
        <f>100-(E9+E8)</f>
        <v>3.5300000000000011</v>
      </c>
      <c r="F10" s="142">
        <f>100-(F9+F8)</f>
        <v>3.2199999999999989</v>
      </c>
      <c r="G10" s="142">
        <f>100-(G9+G8)</f>
        <v>2.6899999999999977</v>
      </c>
      <c r="H10" s="142">
        <f>100-(H9+H8)</f>
        <v>2.5700000000000074</v>
      </c>
      <c r="I10" s="142">
        <f>100-(I9+I8)</f>
        <v>3.4000000000000057</v>
      </c>
      <c r="J10" s="165"/>
    </row>
    <row r="11" spans="1:10" ht="189" customHeight="1">
      <c r="A11" s="137">
        <v>7</v>
      </c>
      <c r="B11" s="138" t="s">
        <v>5</v>
      </c>
      <c r="C11" s="18" t="s">
        <v>17</v>
      </c>
      <c r="D11" s="15" t="s">
        <v>1</v>
      </c>
      <c r="E11" s="140"/>
      <c r="F11" s="140"/>
      <c r="G11" s="131">
        <f>0.204/0.2*100</f>
        <v>101.99999999999999</v>
      </c>
      <c r="H11" s="131">
        <f>1.04/1.5*100</f>
        <v>69.333333333333343</v>
      </c>
      <c r="I11" s="15">
        <v>85</v>
      </c>
      <c r="J11" s="15" t="s">
        <v>33</v>
      </c>
    </row>
    <row r="12" spans="1:10" ht="189" customHeight="1">
      <c r="A12" s="148">
        <v>8</v>
      </c>
      <c r="B12" s="158" t="s">
        <v>6</v>
      </c>
      <c r="C12" s="138" t="s">
        <v>7</v>
      </c>
      <c r="D12" s="15" t="s">
        <v>1</v>
      </c>
      <c r="E12" s="131">
        <f>40/40*100</f>
        <v>100</v>
      </c>
      <c r="F12" s="131">
        <f>20/30*100</f>
        <v>66.666666666666657</v>
      </c>
      <c r="G12" s="131">
        <f>53/50*100</f>
        <v>106</v>
      </c>
      <c r="H12" s="131">
        <f>35/30*100</f>
        <v>116.66666666666667</v>
      </c>
      <c r="I12" s="131">
        <f>60/60*100</f>
        <v>100</v>
      </c>
      <c r="J12" s="15" t="s">
        <v>23</v>
      </c>
    </row>
    <row r="13" spans="1:10" ht="189" customHeight="1">
      <c r="A13" s="160"/>
      <c r="B13" s="159"/>
      <c r="C13" s="138" t="s">
        <v>8</v>
      </c>
      <c r="D13" s="15" t="s">
        <v>1</v>
      </c>
      <c r="E13" s="15">
        <f>53/40*100</f>
        <v>132.5</v>
      </c>
      <c r="F13" s="15">
        <f>42/42*100</f>
        <v>100</v>
      </c>
      <c r="G13" s="15">
        <f>11/55*100</f>
        <v>20</v>
      </c>
      <c r="H13" s="15">
        <f>44/44*100</f>
        <v>100</v>
      </c>
      <c r="I13" s="15">
        <v>35</v>
      </c>
      <c r="J13" s="15" t="s">
        <v>24</v>
      </c>
    </row>
    <row r="14" spans="1:10" ht="189" customHeight="1">
      <c r="A14" s="137">
        <v>10</v>
      </c>
      <c r="B14" s="138" t="s">
        <v>12</v>
      </c>
      <c r="C14" s="138" t="s">
        <v>18</v>
      </c>
      <c r="D14" s="15" t="s">
        <v>1</v>
      </c>
      <c r="E14" s="15">
        <v>100</v>
      </c>
      <c r="F14" s="15">
        <v>100</v>
      </c>
      <c r="G14" s="15">
        <v>100</v>
      </c>
      <c r="H14" s="15">
        <v>100</v>
      </c>
      <c r="I14" s="15">
        <v>100</v>
      </c>
      <c r="J14" s="15" t="s">
        <v>25</v>
      </c>
    </row>
    <row r="15" spans="1:10" ht="69.75" customHeight="1">
      <c r="A15" s="148">
        <v>11</v>
      </c>
      <c r="B15" s="151" t="s">
        <v>145</v>
      </c>
      <c r="C15" s="29" t="s">
        <v>264</v>
      </c>
      <c r="D15" s="154" t="s">
        <v>1</v>
      </c>
      <c r="E15" s="15">
        <v>88</v>
      </c>
      <c r="F15" s="15">
        <v>90</v>
      </c>
      <c r="G15" s="15">
        <v>92</v>
      </c>
      <c r="H15" s="15">
        <v>87</v>
      </c>
      <c r="I15" s="15">
        <v>90</v>
      </c>
      <c r="J15" s="154" t="s">
        <v>26</v>
      </c>
    </row>
    <row r="16" spans="1:10" ht="63.75" customHeight="1">
      <c r="A16" s="149"/>
      <c r="B16" s="152"/>
      <c r="C16" s="29" t="s">
        <v>263</v>
      </c>
      <c r="D16" s="155"/>
      <c r="E16" s="15">
        <v>91</v>
      </c>
      <c r="F16" s="15">
        <v>90</v>
      </c>
      <c r="G16" s="15">
        <v>75</v>
      </c>
      <c r="H16" s="15">
        <v>64</v>
      </c>
      <c r="I16" s="15">
        <v>75</v>
      </c>
      <c r="J16" s="155"/>
    </row>
    <row r="17" spans="1:10" ht="63.75" customHeight="1">
      <c r="A17" s="150"/>
      <c r="B17" s="153"/>
      <c r="C17" s="29" t="s">
        <v>262</v>
      </c>
      <c r="D17" s="156"/>
      <c r="E17" s="15">
        <v>0</v>
      </c>
      <c r="F17" s="15">
        <v>0</v>
      </c>
      <c r="G17" s="15">
        <v>15</v>
      </c>
      <c r="H17" s="15">
        <v>0</v>
      </c>
      <c r="I17" s="15">
        <v>0</v>
      </c>
      <c r="J17" s="156"/>
    </row>
    <row r="18" spans="1:10" ht="189" customHeight="1">
      <c r="A18" s="137">
        <v>12</v>
      </c>
      <c r="B18" s="138" t="s">
        <v>146</v>
      </c>
      <c r="C18" s="18" t="s">
        <v>19</v>
      </c>
      <c r="D18" s="15" t="s">
        <v>1</v>
      </c>
      <c r="E18" s="15">
        <v>100</v>
      </c>
      <c r="F18" s="15">
        <v>100</v>
      </c>
      <c r="G18" s="15">
        <v>100</v>
      </c>
      <c r="H18" s="15">
        <v>100</v>
      </c>
      <c r="I18" s="15">
        <v>100</v>
      </c>
      <c r="J18" s="15" t="s">
        <v>25</v>
      </c>
    </row>
    <row r="19" spans="1:10" ht="189" customHeight="1">
      <c r="A19" s="137">
        <v>13</v>
      </c>
      <c r="B19" s="138" t="s">
        <v>9</v>
      </c>
      <c r="C19" s="18" t="s">
        <v>20</v>
      </c>
      <c r="D19" s="15" t="s">
        <v>1</v>
      </c>
      <c r="E19" s="15"/>
      <c r="F19" s="15"/>
      <c r="G19" s="15"/>
      <c r="H19" s="15"/>
      <c r="I19" s="15"/>
      <c r="J19" s="15" t="s">
        <v>27</v>
      </c>
    </row>
    <row r="20" spans="1:10" ht="189" customHeight="1" thickBot="1">
      <c r="A20" s="13">
        <v>14</v>
      </c>
      <c r="B20" s="19" t="s">
        <v>10</v>
      </c>
      <c r="C20" s="63" t="s">
        <v>21</v>
      </c>
      <c r="D20" s="16" t="s">
        <v>1</v>
      </c>
      <c r="E20" s="16"/>
      <c r="F20" s="16"/>
      <c r="G20" s="16"/>
      <c r="H20" s="16"/>
      <c r="I20" s="16"/>
      <c r="J20" s="16" t="s">
        <v>28</v>
      </c>
    </row>
    <row r="21" spans="1:10" ht="55.5" customHeight="1">
      <c r="A21" s="3"/>
      <c r="B21" s="4"/>
      <c r="C21" s="5"/>
      <c r="D21" s="5"/>
      <c r="E21" s="5"/>
      <c r="F21" s="5"/>
      <c r="G21" s="5"/>
      <c r="H21" s="5"/>
      <c r="I21" s="5"/>
      <c r="J21" s="6"/>
    </row>
    <row r="22" spans="1:10" ht="47.25" customHeight="1"/>
  </sheetData>
  <mergeCells count="11">
    <mergeCell ref="A15:A17"/>
    <mergeCell ref="B15:B17"/>
    <mergeCell ref="D15:D17"/>
    <mergeCell ref="J15:J17"/>
    <mergeCell ref="A1:J1"/>
    <mergeCell ref="B12:B13"/>
    <mergeCell ref="A12:A13"/>
    <mergeCell ref="B8:B10"/>
    <mergeCell ref="J8:J10"/>
    <mergeCell ref="D8:D10"/>
    <mergeCell ref="A8:A10"/>
  </mergeCells>
  <phoneticPr fontId="1" type="noConversion"/>
  <printOptions horizontalCentered="1"/>
  <pageMargins left="0" right="0" top="0.51181102362204722" bottom="0" header="0" footer="0"/>
  <pageSetup paperSize="9" scale="47" orientation="landscape" horizontalDpi="1200" verticalDpi="1200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rightToLeft="1" view="pageBreakPreview" zoomScale="60" workbookViewId="0">
      <selection activeCell="A13" sqref="A13"/>
    </sheetView>
  </sheetViews>
  <sheetFormatPr defaultColWidth="9" defaultRowHeight="39.75" customHeight="1"/>
  <cols>
    <col min="1" max="1" width="10.7109375" style="33" customWidth="1"/>
    <col min="2" max="2" width="39" style="34" customWidth="1"/>
    <col min="3" max="3" width="81.42578125" style="33" customWidth="1"/>
    <col min="4" max="4" width="20.28515625" style="33" customWidth="1"/>
    <col min="5" max="9" width="11.7109375" style="7" customWidth="1"/>
    <col min="10" max="10" width="78.140625" style="35" customWidth="1"/>
    <col min="11" max="11" width="22" style="35" customWidth="1"/>
    <col min="12" max="16384" width="9" style="21"/>
  </cols>
  <sheetData>
    <row r="1" spans="1:11" ht="75" customHeight="1" thickBot="1">
      <c r="A1" s="168" t="s">
        <v>34</v>
      </c>
      <c r="B1" s="168"/>
      <c r="C1" s="168"/>
      <c r="D1" s="168"/>
      <c r="E1" s="168"/>
      <c r="F1" s="168"/>
      <c r="G1" s="168"/>
      <c r="H1" s="168"/>
      <c r="I1" s="168"/>
      <c r="J1" s="168"/>
      <c r="K1" s="22"/>
    </row>
    <row r="2" spans="1:11" s="1" customFormat="1" ht="65.25" customHeight="1" thickBot="1">
      <c r="A2" s="10" t="s">
        <v>35</v>
      </c>
      <c r="B2" s="10" t="s">
        <v>0</v>
      </c>
      <c r="C2" s="10" t="s">
        <v>36</v>
      </c>
      <c r="D2" s="11" t="s">
        <v>37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1" t="s">
        <v>251</v>
      </c>
      <c r="K2" s="23"/>
    </row>
    <row r="3" spans="1:11" s="2" customFormat="1" ht="69.75" customHeight="1">
      <c r="A3" s="148">
        <v>1</v>
      </c>
      <c r="B3" s="151" t="s">
        <v>38</v>
      </c>
      <c r="C3" s="29" t="s">
        <v>268</v>
      </c>
      <c r="D3" s="154" t="s">
        <v>1</v>
      </c>
      <c r="E3" s="15"/>
      <c r="F3" s="15">
        <v>93</v>
      </c>
      <c r="G3" s="15">
        <v>81</v>
      </c>
      <c r="H3" s="15">
        <v>92</v>
      </c>
      <c r="I3" s="15">
        <v>100</v>
      </c>
      <c r="J3" s="154" t="s">
        <v>26</v>
      </c>
    </row>
    <row r="4" spans="1:11" s="2" customFormat="1" ht="63.75" customHeight="1">
      <c r="A4" s="149"/>
      <c r="B4" s="152"/>
      <c r="C4" s="29" t="s">
        <v>269</v>
      </c>
      <c r="D4" s="155"/>
      <c r="E4" s="15"/>
      <c r="F4" s="15"/>
      <c r="G4" s="15"/>
      <c r="H4" s="15"/>
      <c r="I4" s="15"/>
      <c r="J4" s="155"/>
    </row>
    <row r="5" spans="1:11" s="2" customFormat="1" ht="63.75" customHeight="1">
      <c r="A5" s="150"/>
      <c r="B5" s="153"/>
      <c r="C5" s="29" t="s">
        <v>270</v>
      </c>
      <c r="D5" s="156"/>
      <c r="E5" s="15"/>
      <c r="F5" s="15"/>
      <c r="G5" s="15"/>
      <c r="H5" s="15">
        <v>30</v>
      </c>
      <c r="I5" s="15"/>
      <c r="J5" s="156"/>
    </row>
    <row r="6" spans="1:11" ht="189" customHeight="1">
      <c r="A6" s="28">
        <v>2</v>
      </c>
      <c r="B6" s="20" t="s">
        <v>39</v>
      </c>
      <c r="C6" s="29" t="s">
        <v>40</v>
      </c>
      <c r="D6" s="15" t="s">
        <v>46</v>
      </c>
      <c r="E6" s="140"/>
      <c r="F6" s="140"/>
      <c r="G6" s="15">
        <v>110</v>
      </c>
      <c r="H6" s="15">
        <v>108</v>
      </c>
      <c r="I6" s="15">
        <v>105</v>
      </c>
      <c r="J6" s="15" t="s">
        <v>41</v>
      </c>
      <c r="K6" s="27"/>
    </row>
    <row r="7" spans="1:11" ht="189" customHeight="1">
      <c r="A7" s="28">
        <v>3</v>
      </c>
      <c r="B7" s="20" t="s">
        <v>42</v>
      </c>
      <c r="C7" s="29" t="s">
        <v>43</v>
      </c>
      <c r="D7" s="15" t="s">
        <v>46</v>
      </c>
      <c r="E7" s="15">
        <v>143</v>
      </c>
      <c r="F7" s="15">
        <v>141</v>
      </c>
      <c r="G7" s="15">
        <v>118</v>
      </c>
      <c r="H7" s="15">
        <v>115</v>
      </c>
      <c r="I7" s="15">
        <v>110</v>
      </c>
      <c r="J7" s="15" t="s">
        <v>41</v>
      </c>
      <c r="K7" s="27"/>
    </row>
    <row r="8" spans="1:11" ht="189" customHeight="1">
      <c r="A8" s="28">
        <v>4</v>
      </c>
      <c r="B8" s="20" t="s">
        <v>255</v>
      </c>
      <c r="C8" s="29" t="s">
        <v>253</v>
      </c>
      <c r="D8" s="15" t="s">
        <v>256</v>
      </c>
      <c r="E8" s="135">
        <v>56.63</v>
      </c>
      <c r="F8" s="135">
        <v>57.27</v>
      </c>
      <c r="G8" s="135">
        <v>63.74</v>
      </c>
      <c r="H8" s="135">
        <v>65.5</v>
      </c>
      <c r="I8" s="135">
        <v>67</v>
      </c>
      <c r="J8" s="15" t="s">
        <v>41</v>
      </c>
      <c r="K8" s="27"/>
    </row>
    <row r="9" spans="1:11" ht="189" customHeight="1">
      <c r="A9" s="28">
        <v>5</v>
      </c>
      <c r="B9" s="20" t="s">
        <v>255</v>
      </c>
      <c r="C9" s="29" t="s">
        <v>254</v>
      </c>
      <c r="D9" s="15" t="s">
        <v>46</v>
      </c>
      <c r="E9" s="135">
        <v>72.599999999999994</v>
      </c>
      <c r="F9" s="135">
        <v>73.42</v>
      </c>
      <c r="G9" s="136">
        <f>G8/78*100</f>
        <v>81.717948717948715</v>
      </c>
      <c r="H9" s="136">
        <f>H8/78*100</f>
        <v>83.974358974358978</v>
      </c>
      <c r="I9" s="136">
        <f>I8/78*100</f>
        <v>85.897435897435898</v>
      </c>
      <c r="J9" s="15" t="s">
        <v>41</v>
      </c>
      <c r="K9" s="27"/>
    </row>
    <row r="10" spans="1:11" ht="189" customHeight="1">
      <c r="A10" s="28">
        <v>6</v>
      </c>
      <c r="B10" s="20" t="s">
        <v>44</v>
      </c>
      <c r="C10" s="29" t="s">
        <v>45</v>
      </c>
      <c r="D10" s="15" t="s">
        <v>46</v>
      </c>
      <c r="E10" s="15">
        <v>100</v>
      </c>
      <c r="F10" s="15">
        <v>100</v>
      </c>
      <c r="G10" s="15">
        <v>95</v>
      </c>
      <c r="H10" s="15">
        <v>100</v>
      </c>
      <c r="I10" s="15">
        <v>100</v>
      </c>
      <c r="J10" s="15" t="s">
        <v>41</v>
      </c>
      <c r="K10" s="27"/>
    </row>
    <row r="11" spans="1:11" ht="189" customHeight="1">
      <c r="A11" s="28">
        <v>7</v>
      </c>
      <c r="B11" s="20" t="s">
        <v>47</v>
      </c>
      <c r="C11" s="29" t="s">
        <v>48</v>
      </c>
      <c r="D11" s="15" t="s">
        <v>46</v>
      </c>
      <c r="E11" s="15"/>
      <c r="F11" s="15"/>
      <c r="G11" s="15"/>
      <c r="H11" s="15"/>
      <c r="I11" s="15"/>
      <c r="J11" s="15" t="s">
        <v>41</v>
      </c>
      <c r="K11" s="27"/>
    </row>
    <row r="12" spans="1:11" ht="189" customHeight="1">
      <c r="A12" s="28">
        <v>8</v>
      </c>
      <c r="B12" s="20" t="s">
        <v>50</v>
      </c>
      <c r="C12" s="141" t="s">
        <v>51</v>
      </c>
      <c r="D12" s="140" t="s">
        <v>46</v>
      </c>
      <c r="E12" s="140">
        <v>100</v>
      </c>
      <c r="F12" s="140">
        <v>100</v>
      </c>
      <c r="G12" s="140">
        <v>100</v>
      </c>
      <c r="H12" s="140">
        <v>100</v>
      </c>
      <c r="I12" s="140">
        <v>100</v>
      </c>
      <c r="J12" s="15" t="s">
        <v>52</v>
      </c>
      <c r="K12" s="27"/>
    </row>
    <row r="13" spans="1:11" ht="189" customHeight="1" thickBot="1">
      <c r="A13" s="30">
        <v>9</v>
      </c>
      <c r="B13" s="31" t="s">
        <v>53</v>
      </c>
      <c r="C13" s="32" t="s">
        <v>54</v>
      </c>
      <c r="D13" s="16" t="s">
        <v>46</v>
      </c>
      <c r="E13" s="16">
        <v>100</v>
      </c>
      <c r="F13" s="16">
        <v>100</v>
      </c>
      <c r="G13" s="16">
        <v>73</v>
      </c>
      <c r="H13" s="16">
        <v>100</v>
      </c>
      <c r="I13" s="16">
        <v>100</v>
      </c>
      <c r="J13" s="16" t="s">
        <v>55</v>
      </c>
      <c r="K13" s="27"/>
    </row>
    <row r="14" spans="1:11" ht="39.75" customHeight="1">
      <c r="E14" s="5"/>
      <c r="F14" s="5"/>
      <c r="G14" s="5"/>
      <c r="H14" s="5"/>
      <c r="I14" s="5"/>
    </row>
  </sheetData>
  <mergeCells count="5">
    <mergeCell ref="A1:J1"/>
    <mergeCell ref="A3:A5"/>
    <mergeCell ref="B3:B5"/>
    <mergeCell ref="D3:D5"/>
    <mergeCell ref="J3:J5"/>
  </mergeCells>
  <printOptions horizontalCentered="1"/>
  <pageMargins left="0" right="0" top="0.74803149606299213" bottom="0" header="0" footer="0"/>
  <pageSetup paperSize="9" scale="50" orientation="landscape" r:id="rId1"/>
  <headerFooter>
    <oddFooter>&amp;C3</oddFoot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rightToLeft="1" view="pageBreakPreview" zoomScale="60" workbookViewId="0">
      <selection sqref="A1:J1"/>
    </sheetView>
  </sheetViews>
  <sheetFormatPr defaultColWidth="9" defaultRowHeight="39.75" customHeight="1"/>
  <cols>
    <col min="1" max="1" width="8.42578125" style="37" customWidth="1"/>
    <col min="2" max="2" width="59.140625" style="8" customWidth="1"/>
    <col min="3" max="3" width="74.7109375" style="8" customWidth="1"/>
    <col min="4" max="4" width="23.42578125" style="8" customWidth="1"/>
    <col min="5" max="9" width="11.7109375" style="7" customWidth="1"/>
    <col min="10" max="10" width="74" style="7" customWidth="1"/>
    <col min="11" max="16384" width="9" style="2"/>
  </cols>
  <sheetData>
    <row r="1" spans="1:10" ht="104.25" customHeight="1" thickBot="1">
      <c r="A1" s="169" t="s">
        <v>228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s="1" customFormat="1" ht="72.75" customHeight="1" thickBot="1">
      <c r="A2" s="10" t="s">
        <v>2</v>
      </c>
      <c r="B2" s="10" t="s">
        <v>56</v>
      </c>
      <c r="C2" s="10" t="s">
        <v>36</v>
      </c>
      <c r="D2" s="10" t="s">
        <v>4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0" t="s">
        <v>168</v>
      </c>
    </row>
    <row r="3" spans="1:10" ht="186" customHeight="1">
      <c r="A3" s="49">
        <v>1</v>
      </c>
      <c r="B3" s="25" t="s">
        <v>57</v>
      </c>
      <c r="C3" s="25" t="s">
        <v>58</v>
      </c>
      <c r="D3" s="25" t="s">
        <v>46</v>
      </c>
      <c r="E3" s="14">
        <v>20</v>
      </c>
      <c r="F3" s="14">
        <v>40</v>
      </c>
      <c r="G3" s="14">
        <v>50</v>
      </c>
      <c r="H3" s="14">
        <v>60</v>
      </c>
      <c r="I3" s="14">
        <v>80</v>
      </c>
      <c r="J3" s="50" t="s">
        <v>59</v>
      </c>
    </row>
    <row r="4" spans="1:10" ht="186" customHeight="1">
      <c r="A4" s="62">
        <v>2</v>
      </c>
      <c r="B4" s="20" t="s">
        <v>60</v>
      </c>
      <c r="C4" s="20" t="s">
        <v>61</v>
      </c>
      <c r="D4" s="20" t="s">
        <v>46</v>
      </c>
      <c r="E4" s="15">
        <v>100</v>
      </c>
      <c r="F4" s="15">
        <v>100</v>
      </c>
      <c r="G4" s="15">
        <v>100</v>
      </c>
      <c r="H4" s="15">
        <v>100</v>
      </c>
      <c r="I4" s="15">
        <v>100</v>
      </c>
      <c r="J4" s="20" t="s">
        <v>62</v>
      </c>
    </row>
    <row r="5" spans="1:10" ht="186" customHeight="1">
      <c r="A5" s="62">
        <v>3</v>
      </c>
      <c r="B5" s="20" t="s">
        <v>63</v>
      </c>
      <c r="C5" s="20" t="s">
        <v>64</v>
      </c>
      <c r="D5" s="20" t="s">
        <v>46</v>
      </c>
      <c r="E5" s="15">
        <v>20</v>
      </c>
      <c r="F5" s="15">
        <v>25</v>
      </c>
      <c r="G5" s="15">
        <v>35</v>
      </c>
      <c r="H5" s="15">
        <v>40</v>
      </c>
      <c r="I5" s="15">
        <v>50</v>
      </c>
      <c r="J5" s="20" t="s">
        <v>62</v>
      </c>
    </row>
    <row r="6" spans="1:10" ht="186" customHeight="1">
      <c r="A6" s="62">
        <v>4</v>
      </c>
      <c r="B6" s="20" t="s">
        <v>65</v>
      </c>
      <c r="C6" s="20" t="s">
        <v>66</v>
      </c>
      <c r="D6" s="20" t="s">
        <v>46</v>
      </c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20" t="s">
        <v>67</v>
      </c>
    </row>
    <row r="7" spans="1:10" ht="186" customHeight="1">
      <c r="A7" s="62">
        <v>5</v>
      </c>
      <c r="B7" s="20" t="s">
        <v>73</v>
      </c>
      <c r="C7" s="20" t="s">
        <v>74</v>
      </c>
      <c r="D7" s="20" t="s">
        <v>46</v>
      </c>
      <c r="E7" s="15">
        <v>50</v>
      </c>
      <c r="F7" s="15">
        <v>75</v>
      </c>
      <c r="G7" s="15">
        <v>75</v>
      </c>
      <c r="H7" s="15">
        <v>75</v>
      </c>
      <c r="I7" s="15">
        <v>100</v>
      </c>
      <c r="J7" s="20" t="s">
        <v>41</v>
      </c>
    </row>
    <row r="8" spans="1:10" ht="186" customHeight="1">
      <c r="A8" s="62">
        <v>6</v>
      </c>
      <c r="B8" s="20" t="s">
        <v>75</v>
      </c>
      <c r="C8" s="20" t="s">
        <v>76</v>
      </c>
      <c r="D8" s="20" t="s">
        <v>46</v>
      </c>
      <c r="E8" s="15">
        <v>27</v>
      </c>
      <c r="F8" s="15">
        <v>56</v>
      </c>
      <c r="G8" s="15">
        <v>58</v>
      </c>
      <c r="H8" s="15">
        <v>59</v>
      </c>
      <c r="I8" s="15">
        <v>70</v>
      </c>
      <c r="J8" s="20" t="s">
        <v>41</v>
      </c>
    </row>
    <row r="9" spans="1:10" ht="186" customHeight="1">
      <c r="A9" s="62">
        <v>7</v>
      </c>
      <c r="B9" s="20" t="s">
        <v>195</v>
      </c>
      <c r="C9" s="20" t="s">
        <v>196</v>
      </c>
      <c r="D9" s="20" t="s">
        <v>46</v>
      </c>
      <c r="E9" s="15">
        <v>12</v>
      </c>
      <c r="F9" s="15">
        <v>14</v>
      </c>
      <c r="G9" s="15">
        <v>10</v>
      </c>
      <c r="H9" s="15">
        <v>5</v>
      </c>
      <c r="I9" s="15">
        <v>11</v>
      </c>
      <c r="J9" s="20" t="s">
        <v>41</v>
      </c>
    </row>
    <row r="10" spans="1:10" ht="186" customHeight="1">
      <c r="A10" s="62">
        <v>8</v>
      </c>
      <c r="B10" s="20" t="s">
        <v>77</v>
      </c>
      <c r="C10" s="20" t="s">
        <v>78</v>
      </c>
      <c r="D10" s="20" t="s">
        <v>46</v>
      </c>
      <c r="E10" s="129"/>
      <c r="F10" s="129"/>
      <c r="G10" s="129"/>
      <c r="H10" s="129"/>
      <c r="I10" s="129"/>
      <c r="J10" s="20" t="s">
        <v>79</v>
      </c>
    </row>
    <row r="11" spans="1:10" ht="186" customHeight="1" thickBot="1">
      <c r="A11" s="13">
        <v>9</v>
      </c>
      <c r="B11" s="31" t="s">
        <v>80</v>
      </c>
      <c r="C11" s="31" t="s">
        <v>81</v>
      </c>
      <c r="D11" s="31" t="s">
        <v>46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31" t="s">
        <v>41</v>
      </c>
    </row>
    <row r="12" spans="1:10" ht="39.75" customHeight="1">
      <c r="E12" s="5"/>
      <c r="F12" s="5"/>
      <c r="G12" s="5"/>
      <c r="H12" s="5"/>
      <c r="I12" s="5"/>
    </row>
  </sheetData>
  <mergeCells count="1">
    <mergeCell ref="A1:J1"/>
  </mergeCells>
  <printOptions horizontalCentered="1"/>
  <pageMargins left="0" right="0" top="0.74803149606299213" bottom="0" header="0" footer="0"/>
  <pageSetup paperSize="9" scale="45" orientation="landscape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rightToLeft="1" view="pageBreakPreview" topLeftCell="A10" zoomScale="50" zoomScaleSheetLayoutView="50" workbookViewId="0">
      <selection activeCell="F7" sqref="F7"/>
    </sheetView>
  </sheetViews>
  <sheetFormatPr defaultColWidth="9" defaultRowHeight="39.75" customHeight="1"/>
  <cols>
    <col min="1" max="1" width="18.140625" style="33" customWidth="1"/>
    <col min="2" max="2" width="62.85546875" style="34" customWidth="1"/>
    <col min="3" max="3" width="93.85546875" style="33" bestFit="1" customWidth="1"/>
    <col min="4" max="4" width="26.85546875" style="33" customWidth="1"/>
    <col min="5" max="9" width="11.7109375" style="7" customWidth="1"/>
    <col min="10" max="10" width="78.28515625" style="35" customWidth="1"/>
    <col min="11" max="16384" width="9" style="21"/>
  </cols>
  <sheetData>
    <row r="1" spans="1:10" ht="90.75" customHeight="1" thickBot="1">
      <c r="A1" s="171" t="s">
        <v>198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s="47" customFormat="1" ht="69.75" customHeight="1" thickBot="1">
      <c r="A2" s="10" t="s">
        <v>2</v>
      </c>
      <c r="B2" s="84" t="s">
        <v>0</v>
      </c>
      <c r="C2" s="85" t="s">
        <v>3</v>
      </c>
      <c r="D2" s="86" t="s">
        <v>4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87" t="s">
        <v>251</v>
      </c>
    </row>
    <row r="3" spans="1:10" ht="189" customHeight="1">
      <c r="A3" s="38">
        <v>1</v>
      </c>
      <c r="B3" s="80" t="s">
        <v>173</v>
      </c>
      <c r="C3" s="81" t="s">
        <v>139</v>
      </c>
      <c r="D3" s="82" t="s">
        <v>46</v>
      </c>
      <c r="E3" s="14">
        <f>77/77*100</f>
        <v>100</v>
      </c>
      <c r="F3" s="14">
        <f>150/150*100</f>
        <v>100</v>
      </c>
      <c r="G3" s="14">
        <f>380/380*100</f>
        <v>100</v>
      </c>
      <c r="H3" s="14">
        <f>14/14*100</f>
        <v>100</v>
      </c>
      <c r="I3" s="139">
        <v>100</v>
      </c>
      <c r="J3" s="83" t="s">
        <v>41</v>
      </c>
    </row>
    <row r="4" spans="1:10" ht="189" customHeight="1">
      <c r="A4" s="28">
        <v>2</v>
      </c>
      <c r="B4" s="77" t="s">
        <v>201</v>
      </c>
      <c r="C4" s="70" t="s">
        <v>174</v>
      </c>
      <c r="D4" s="71" t="s">
        <v>46</v>
      </c>
      <c r="E4" s="140"/>
      <c r="F4" s="140"/>
      <c r="G4" s="140"/>
      <c r="H4" s="140"/>
      <c r="I4" s="140"/>
      <c r="J4" s="72" t="s">
        <v>41</v>
      </c>
    </row>
    <row r="5" spans="1:10" ht="189" customHeight="1">
      <c r="A5" s="28">
        <v>3</v>
      </c>
      <c r="B5" s="77" t="s">
        <v>202</v>
      </c>
      <c r="C5" s="70" t="s">
        <v>175</v>
      </c>
      <c r="D5" s="71" t="s">
        <v>46</v>
      </c>
      <c r="E5" s="15">
        <f>17/17*100</f>
        <v>100</v>
      </c>
      <c r="F5" s="15">
        <f>8/8*100</f>
        <v>100</v>
      </c>
      <c r="G5" s="15">
        <f>8/10*100</f>
        <v>80</v>
      </c>
      <c r="H5" s="140">
        <v>100</v>
      </c>
      <c r="I5" s="140">
        <v>100</v>
      </c>
      <c r="J5" s="72" t="s">
        <v>140</v>
      </c>
    </row>
    <row r="6" spans="1:10" ht="189" customHeight="1">
      <c r="A6" s="28">
        <v>4</v>
      </c>
      <c r="B6" s="77" t="s">
        <v>151</v>
      </c>
      <c r="C6" s="70" t="s">
        <v>141</v>
      </c>
      <c r="D6" s="71" t="s">
        <v>96</v>
      </c>
      <c r="E6" s="15">
        <v>20</v>
      </c>
      <c r="F6" s="15">
        <v>20</v>
      </c>
      <c r="G6" s="15">
        <v>25</v>
      </c>
      <c r="H6" s="15">
        <v>15</v>
      </c>
      <c r="I6" s="140">
        <v>15</v>
      </c>
      <c r="J6" s="72" t="s">
        <v>140</v>
      </c>
    </row>
    <row r="7" spans="1:10" ht="189" customHeight="1" thickBot="1">
      <c r="A7" s="104">
        <v>5</v>
      </c>
      <c r="B7" s="105" t="s">
        <v>142</v>
      </c>
      <c r="C7" s="106" t="s">
        <v>143</v>
      </c>
      <c r="D7" s="107" t="s">
        <v>46</v>
      </c>
      <c r="E7" s="140"/>
      <c r="F7" s="140"/>
      <c r="G7" s="140"/>
      <c r="H7" s="140"/>
      <c r="I7" s="140"/>
      <c r="J7" s="108" t="s">
        <v>144</v>
      </c>
    </row>
    <row r="8" spans="1:10" ht="189" customHeight="1" thickTop="1">
      <c r="A8" s="38">
        <v>6</v>
      </c>
      <c r="B8" s="80" t="s">
        <v>181</v>
      </c>
      <c r="C8" s="81" t="s">
        <v>176</v>
      </c>
      <c r="D8" s="82" t="s">
        <v>46</v>
      </c>
      <c r="E8" s="131">
        <f>69/168*100</f>
        <v>41.071428571428569</v>
      </c>
      <c r="F8" s="131">
        <f>105/223*100</f>
        <v>47.085201793721978</v>
      </c>
      <c r="G8" s="131">
        <f>25/304*100</f>
        <v>8.2236842105263168</v>
      </c>
      <c r="H8" s="131">
        <f>115/312*100</f>
        <v>36.858974358974365</v>
      </c>
      <c r="I8" s="140">
        <v>40</v>
      </c>
      <c r="J8" s="83" t="s">
        <v>203</v>
      </c>
    </row>
    <row r="9" spans="1:10" ht="189" customHeight="1">
      <c r="A9" s="28">
        <v>7</v>
      </c>
      <c r="B9" s="77" t="s">
        <v>182</v>
      </c>
      <c r="C9" s="70" t="s">
        <v>177</v>
      </c>
      <c r="D9" s="71" t="s">
        <v>46</v>
      </c>
      <c r="E9" s="131">
        <f>99/168*100</f>
        <v>58.928571428571431</v>
      </c>
      <c r="F9" s="131">
        <f>118/223*100</f>
        <v>52.914798206278022</v>
      </c>
      <c r="G9" s="131">
        <f>87/304*100</f>
        <v>28.618421052631575</v>
      </c>
      <c r="H9" s="131">
        <f>199/312*100</f>
        <v>63.782051282051277</v>
      </c>
      <c r="I9" s="140">
        <v>60</v>
      </c>
      <c r="J9" s="72" t="s">
        <v>203</v>
      </c>
    </row>
    <row r="10" spans="1:10" ht="189" customHeight="1">
      <c r="A10" s="28">
        <v>8</v>
      </c>
      <c r="B10" s="77" t="s">
        <v>156</v>
      </c>
      <c r="C10" s="70" t="s">
        <v>178</v>
      </c>
      <c r="D10" s="71" t="s">
        <v>46</v>
      </c>
      <c r="E10" s="15"/>
      <c r="F10" s="15"/>
      <c r="G10" s="15"/>
      <c r="H10" s="15"/>
      <c r="I10" s="15"/>
      <c r="J10" s="72" t="s">
        <v>209</v>
      </c>
    </row>
    <row r="11" spans="1:10" ht="189" customHeight="1">
      <c r="A11" s="28">
        <v>9</v>
      </c>
      <c r="B11" s="77" t="s">
        <v>183</v>
      </c>
      <c r="C11" s="70" t="s">
        <v>179</v>
      </c>
      <c r="D11" s="71" t="s">
        <v>46</v>
      </c>
      <c r="E11" s="15"/>
      <c r="F11" s="15"/>
      <c r="G11" s="15"/>
      <c r="H11" s="15"/>
      <c r="I11" s="15"/>
      <c r="J11" s="72" t="s">
        <v>144</v>
      </c>
    </row>
    <row r="12" spans="1:10" ht="189" customHeight="1" thickBot="1">
      <c r="A12" s="104">
        <v>10</v>
      </c>
      <c r="B12" s="105" t="s">
        <v>184</v>
      </c>
      <c r="C12" s="106" t="s">
        <v>180</v>
      </c>
      <c r="D12" s="107" t="s">
        <v>46</v>
      </c>
      <c r="E12" s="15"/>
      <c r="F12" s="15"/>
      <c r="G12" s="15"/>
      <c r="H12" s="15"/>
      <c r="I12" s="15"/>
      <c r="J12" s="108" t="s">
        <v>144</v>
      </c>
    </row>
    <row r="13" spans="1:10" ht="189" customHeight="1" thickTop="1">
      <c r="A13" s="38">
        <v>11</v>
      </c>
      <c r="B13" s="96" t="s">
        <v>205</v>
      </c>
      <c r="C13" s="109" t="s">
        <v>186</v>
      </c>
      <c r="D13" s="110" t="s">
        <v>1</v>
      </c>
      <c r="E13" s="15">
        <v>0.97</v>
      </c>
      <c r="F13" s="15">
        <v>0.64</v>
      </c>
      <c r="G13" s="15">
        <v>0.26</v>
      </c>
      <c r="H13" s="15">
        <v>0.21</v>
      </c>
      <c r="I13" s="15">
        <v>1</v>
      </c>
      <c r="J13" s="111" t="s">
        <v>206</v>
      </c>
    </row>
    <row r="14" spans="1:10" ht="189" customHeight="1">
      <c r="A14" s="28">
        <v>12</v>
      </c>
      <c r="B14" s="78" t="s">
        <v>220</v>
      </c>
      <c r="C14" s="74" t="s">
        <v>207</v>
      </c>
      <c r="D14" s="73" t="s">
        <v>46</v>
      </c>
      <c r="E14" s="129"/>
      <c r="F14" s="129"/>
      <c r="G14" s="129"/>
      <c r="H14" s="129"/>
      <c r="I14" s="129"/>
      <c r="J14" s="67" t="s">
        <v>159</v>
      </c>
    </row>
    <row r="15" spans="1:10" ht="189" customHeight="1">
      <c r="A15" s="28">
        <v>13</v>
      </c>
      <c r="B15" s="77" t="s">
        <v>187</v>
      </c>
      <c r="C15" s="70" t="s">
        <v>208</v>
      </c>
      <c r="D15" s="122" t="s">
        <v>46</v>
      </c>
      <c r="E15" s="15">
        <v>83.2</v>
      </c>
      <c r="F15" s="15">
        <v>84.6</v>
      </c>
      <c r="G15" s="15">
        <v>85.5</v>
      </c>
      <c r="H15" s="15">
        <v>86.4</v>
      </c>
      <c r="I15" s="15">
        <v>90</v>
      </c>
      <c r="J15" s="125" t="s">
        <v>209</v>
      </c>
    </row>
    <row r="16" spans="1:10" ht="189" customHeight="1">
      <c r="A16" s="28">
        <v>14</v>
      </c>
      <c r="B16" s="78" t="s">
        <v>210</v>
      </c>
      <c r="C16" s="75" t="s">
        <v>157</v>
      </c>
      <c r="D16" s="123" t="s">
        <v>158</v>
      </c>
      <c r="E16" s="15">
        <v>4630</v>
      </c>
      <c r="F16" s="15">
        <v>2075</v>
      </c>
      <c r="G16" s="15">
        <v>2504</v>
      </c>
      <c r="H16" s="15">
        <v>2443</v>
      </c>
      <c r="I16" s="15">
        <v>1000</v>
      </c>
      <c r="J16" s="126" t="s">
        <v>204</v>
      </c>
    </row>
    <row r="17" spans="1:10" ht="189" customHeight="1">
      <c r="A17" s="28">
        <v>15</v>
      </c>
      <c r="B17" s="78" t="s">
        <v>161</v>
      </c>
      <c r="C17" s="75" t="s">
        <v>211</v>
      </c>
      <c r="D17" s="123" t="s">
        <v>160</v>
      </c>
      <c r="E17" s="128">
        <v>2</v>
      </c>
      <c r="F17" s="128">
        <v>2</v>
      </c>
      <c r="G17" s="128">
        <v>2</v>
      </c>
      <c r="H17" s="128">
        <v>2</v>
      </c>
      <c r="I17" s="128">
        <v>2</v>
      </c>
      <c r="J17" s="126" t="s">
        <v>162</v>
      </c>
    </row>
    <row r="18" spans="1:10" ht="189" customHeight="1" thickBot="1">
      <c r="A18" s="30">
        <v>16</v>
      </c>
      <c r="B18" s="79" t="s">
        <v>221</v>
      </c>
      <c r="C18" s="76" t="s">
        <v>185</v>
      </c>
      <c r="D18" s="124" t="s">
        <v>49</v>
      </c>
      <c r="E18" s="133"/>
      <c r="F18" s="133"/>
      <c r="G18" s="133">
        <v>1</v>
      </c>
      <c r="H18" s="133"/>
      <c r="I18" s="133"/>
      <c r="J18" s="127" t="s">
        <v>159</v>
      </c>
    </row>
    <row r="19" spans="1:10" ht="55.5" customHeight="1">
      <c r="A19" s="48"/>
      <c r="B19" s="42"/>
      <c r="C19" s="43"/>
      <c r="D19" s="43"/>
      <c r="J19" s="27"/>
    </row>
    <row r="20" spans="1:10" ht="47.25" customHeight="1"/>
  </sheetData>
  <mergeCells count="1">
    <mergeCell ref="A1:J1"/>
  </mergeCells>
  <printOptions horizontalCentered="1"/>
  <pageMargins left="0" right="0" top="0.51181102362204722" bottom="0" header="0" footer="0"/>
  <pageSetup paperSize="9" scale="40" orientation="landscape" horizontalDpi="300" verticalDpi="300" r:id="rId1"/>
  <headerFooter>
    <oddFooter>&amp;C5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rightToLeft="1" view="pageBreakPreview" topLeftCell="D10" zoomScale="60" workbookViewId="0">
      <selection activeCell="H11" sqref="H11"/>
    </sheetView>
  </sheetViews>
  <sheetFormatPr defaultColWidth="9" defaultRowHeight="39.75" customHeight="1"/>
  <cols>
    <col min="1" max="1" width="8.42578125" style="33" customWidth="1"/>
    <col min="2" max="2" width="48.7109375" style="34" customWidth="1"/>
    <col min="3" max="3" width="69.42578125" style="34" customWidth="1"/>
    <col min="4" max="4" width="15.7109375" style="34" customWidth="1"/>
    <col min="5" max="9" width="11.7109375" style="7" customWidth="1"/>
    <col min="10" max="10" width="77.5703125" style="33" customWidth="1"/>
    <col min="11" max="11" width="58.28515625" style="35" customWidth="1"/>
    <col min="12" max="16384" width="9" style="21"/>
  </cols>
  <sheetData>
    <row r="1" spans="1:11" ht="81" customHeight="1" thickBot="1">
      <c r="A1" s="171" t="s">
        <v>230</v>
      </c>
      <c r="B1" s="168"/>
      <c r="C1" s="168"/>
      <c r="D1" s="168"/>
      <c r="E1" s="168"/>
      <c r="F1" s="168"/>
      <c r="G1" s="168"/>
      <c r="H1" s="168"/>
      <c r="I1" s="168"/>
      <c r="J1" s="168"/>
      <c r="K1" s="100"/>
    </row>
    <row r="2" spans="1:11" s="1" customFormat="1" ht="66.75" customHeight="1" thickBot="1">
      <c r="A2" s="10" t="s">
        <v>35</v>
      </c>
      <c r="B2" s="10" t="s">
        <v>0</v>
      </c>
      <c r="C2" s="10" t="s">
        <v>36</v>
      </c>
      <c r="D2" s="10" t="s">
        <v>4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0" t="s">
        <v>251</v>
      </c>
      <c r="K2" s="101"/>
    </row>
    <row r="3" spans="1:11" ht="189" customHeight="1">
      <c r="A3" s="38">
        <v>1</v>
      </c>
      <c r="B3" s="36" t="s">
        <v>82</v>
      </c>
      <c r="C3" s="14" t="s">
        <v>83</v>
      </c>
      <c r="D3" s="36" t="s">
        <v>1</v>
      </c>
      <c r="E3" s="14">
        <v>89</v>
      </c>
      <c r="F3" s="14">
        <v>84</v>
      </c>
      <c r="G3" s="14">
        <v>83</v>
      </c>
      <c r="H3" s="14">
        <v>83</v>
      </c>
      <c r="I3" s="14">
        <v>85</v>
      </c>
      <c r="J3" s="36" t="s">
        <v>84</v>
      </c>
    </row>
    <row r="4" spans="1:11" ht="189" customHeight="1">
      <c r="A4" s="28">
        <v>2</v>
      </c>
      <c r="B4" s="20" t="s">
        <v>85</v>
      </c>
      <c r="C4" s="15" t="s">
        <v>86</v>
      </c>
      <c r="D4" s="20" t="s">
        <v>1</v>
      </c>
      <c r="E4" s="15">
        <v>3</v>
      </c>
      <c r="F4" s="15">
        <v>3.5</v>
      </c>
      <c r="G4" s="15">
        <v>5</v>
      </c>
      <c r="H4" s="15">
        <v>6.3</v>
      </c>
      <c r="I4" s="15">
        <v>6.5</v>
      </c>
      <c r="J4" s="20" t="s">
        <v>84</v>
      </c>
    </row>
    <row r="5" spans="1:11" ht="189" customHeight="1">
      <c r="A5" s="38">
        <v>3</v>
      </c>
      <c r="B5" s="20" t="s">
        <v>87</v>
      </c>
      <c r="C5" s="15" t="s">
        <v>212</v>
      </c>
      <c r="D5" s="20" t="s">
        <v>46</v>
      </c>
      <c r="E5" s="15">
        <v>72</v>
      </c>
      <c r="F5" s="15">
        <v>54</v>
      </c>
      <c r="G5" s="15">
        <v>53</v>
      </c>
      <c r="H5" s="15">
        <v>50</v>
      </c>
      <c r="I5" s="15">
        <v>55</v>
      </c>
      <c r="J5" s="20" t="s">
        <v>84</v>
      </c>
    </row>
    <row r="6" spans="1:11" ht="189" customHeight="1">
      <c r="A6" s="28">
        <v>4</v>
      </c>
      <c r="B6" s="20" t="s">
        <v>88</v>
      </c>
      <c r="C6" s="39" t="s">
        <v>89</v>
      </c>
      <c r="D6" s="20" t="s">
        <v>1</v>
      </c>
      <c r="E6" s="15">
        <v>126</v>
      </c>
      <c r="F6" s="15">
        <v>118</v>
      </c>
      <c r="G6" s="15">
        <v>148</v>
      </c>
      <c r="H6" s="15">
        <v>119</v>
      </c>
      <c r="I6" s="15">
        <v>120</v>
      </c>
      <c r="J6" s="20" t="s">
        <v>84</v>
      </c>
    </row>
    <row r="7" spans="1:11" ht="189" customHeight="1">
      <c r="A7" s="38">
        <v>5</v>
      </c>
      <c r="B7" s="20" t="s">
        <v>90</v>
      </c>
      <c r="C7" s="15" t="s">
        <v>91</v>
      </c>
      <c r="D7" s="20" t="s">
        <v>1</v>
      </c>
      <c r="E7" s="15">
        <v>98</v>
      </c>
      <c r="F7" s="15">
        <v>104</v>
      </c>
      <c r="G7" s="15">
        <v>98</v>
      </c>
      <c r="H7" s="15">
        <v>99</v>
      </c>
      <c r="I7" s="15">
        <v>100</v>
      </c>
      <c r="J7" s="20" t="s">
        <v>171</v>
      </c>
    </row>
    <row r="8" spans="1:11" ht="189" customHeight="1">
      <c r="A8" s="28">
        <v>6</v>
      </c>
      <c r="B8" s="20" t="s">
        <v>92</v>
      </c>
      <c r="C8" s="15" t="s">
        <v>93</v>
      </c>
      <c r="D8" s="29" t="s">
        <v>1</v>
      </c>
      <c r="E8" s="15">
        <v>62</v>
      </c>
      <c r="F8" s="15">
        <v>50</v>
      </c>
      <c r="G8" s="15">
        <v>86</v>
      </c>
      <c r="H8" s="15">
        <v>90</v>
      </c>
      <c r="I8" s="15">
        <v>90</v>
      </c>
      <c r="J8" s="29" t="s">
        <v>97</v>
      </c>
    </row>
    <row r="9" spans="1:11" ht="189" customHeight="1">
      <c r="A9" s="38">
        <v>7</v>
      </c>
      <c r="B9" s="20" t="s">
        <v>94</v>
      </c>
      <c r="C9" s="39" t="s">
        <v>95</v>
      </c>
      <c r="D9" s="20" t="s">
        <v>96</v>
      </c>
      <c r="E9" s="15">
        <v>1</v>
      </c>
      <c r="F9" s="15">
        <v>1</v>
      </c>
      <c r="G9" s="15">
        <v>3</v>
      </c>
      <c r="H9" s="15">
        <v>3</v>
      </c>
      <c r="I9" s="15">
        <v>5</v>
      </c>
      <c r="J9" s="20" t="s">
        <v>97</v>
      </c>
    </row>
    <row r="10" spans="1:11" ht="189" customHeight="1">
      <c r="A10" s="28">
        <v>8</v>
      </c>
      <c r="B10" s="20" t="s">
        <v>98</v>
      </c>
      <c r="C10" s="39" t="s">
        <v>99</v>
      </c>
      <c r="D10" s="20" t="s">
        <v>1</v>
      </c>
      <c r="E10" s="15">
        <v>0.6</v>
      </c>
      <c r="F10" s="15">
        <v>0.4</v>
      </c>
      <c r="G10" s="15">
        <v>0.5</v>
      </c>
      <c r="H10" s="15">
        <v>1</v>
      </c>
      <c r="I10" s="15">
        <v>1</v>
      </c>
      <c r="J10" s="20" t="s">
        <v>97</v>
      </c>
    </row>
    <row r="11" spans="1:11" ht="189" customHeight="1">
      <c r="A11" s="38">
        <v>9</v>
      </c>
      <c r="B11" s="20" t="s">
        <v>231</v>
      </c>
      <c r="C11" s="39" t="s">
        <v>232</v>
      </c>
      <c r="D11" s="20" t="s">
        <v>46</v>
      </c>
      <c r="E11" s="15">
        <v>0.2</v>
      </c>
      <c r="F11" s="15">
        <v>0.1</v>
      </c>
      <c r="G11" s="15">
        <v>0.15</v>
      </c>
      <c r="H11" s="15">
        <v>0</v>
      </c>
      <c r="I11" s="15">
        <v>0</v>
      </c>
      <c r="J11" s="20" t="s">
        <v>233</v>
      </c>
    </row>
    <row r="12" spans="1:11" ht="189" customHeight="1">
      <c r="A12" s="38">
        <v>10</v>
      </c>
      <c r="B12" s="20" t="s">
        <v>100</v>
      </c>
      <c r="C12" s="39" t="s">
        <v>101</v>
      </c>
      <c r="D12" s="20" t="s">
        <v>1</v>
      </c>
      <c r="E12" s="131">
        <f>11/20*100</f>
        <v>55.000000000000007</v>
      </c>
      <c r="F12" s="131">
        <v>60</v>
      </c>
      <c r="G12" s="131">
        <f>12/20*100</f>
        <v>60</v>
      </c>
      <c r="H12" s="131">
        <f>14/22*100</f>
        <v>63.636363636363633</v>
      </c>
      <c r="I12" s="15">
        <v>65</v>
      </c>
      <c r="J12" s="20" t="s">
        <v>102</v>
      </c>
    </row>
    <row r="13" spans="1:11" ht="189" customHeight="1">
      <c r="A13" s="28">
        <v>11</v>
      </c>
      <c r="B13" s="20" t="s">
        <v>150</v>
      </c>
      <c r="C13" s="39" t="s">
        <v>152</v>
      </c>
      <c r="D13" s="20" t="s">
        <v>46</v>
      </c>
      <c r="E13" s="131"/>
      <c r="F13" s="131">
        <f>4/60*100</f>
        <v>6.666666666666667</v>
      </c>
      <c r="G13" s="131">
        <f>2/44*100</f>
        <v>4.5454545454545459</v>
      </c>
      <c r="H13" s="131">
        <f>6/14*100</f>
        <v>42.857142857142854</v>
      </c>
      <c r="I13" s="131">
        <v>5</v>
      </c>
      <c r="J13" s="20" t="s">
        <v>97</v>
      </c>
    </row>
    <row r="14" spans="1:11" s="2" customFormat="1" ht="189" customHeight="1">
      <c r="A14" s="38">
        <v>12</v>
      </c>
      <c r="B14" s="20" t="s">
        <v>68</v>
      </c>
      <c r="C14" s="20" t="s">
        <v>69</v>
      </c>
      <c r="D14" s="20" t="s">
        <v>46</v>
      </c>
      <c r="E14" s="15"/>
      <c r="F14" s="15"/>
      <c r="G14" s="131">
        <f t="shared" ref="G14:H14" si="0">17/27*100</f>
        <v>62.962962962962962</v>
      </c>
      <c r="H14" s="131">
        <f t="shared" si="0"/>
        <v>62.962962962962962</v>
      </c>
      <c r="I14" s="131">
        <f>17/27*100</f>
        <v>62.962962962962962</v>
      </c>
      <c r="J14" s="20" t="s">
        <v>70</v>
      </c>
    </row>
    <row r="15" spans="1:11" s="2" customFormat="1" ht="189" customHeight="1" thickBot="1">
      <c r="A15" s="30">
        <v>13</v>
      </c>
      <c r="B15" s="31" t="s">
        <v>71</v>
      </c>
      <c r="C15" s="31" t="s">
        <v>213</v>
      </c>
      <c r="D15" s="31" t="s">
        <v>46</v>
      </c>
      <c r="E15" s="16"/>
      <c r="F15" s="16"/>
      <c r="G15" s="16"/>
      <c r="H15" s="16">
        <v>1232</v>
      </c>
      <c r="I15" s="16">
        <v>1417</v>
      </c>
      <c r="J15" s="31" t="s">
        <v>72</v>
      </c>
    </row>
    <row r="16" spans="1:11" ht="51.75" customHeight="1">
      <c r="A16" s="40"/>
      <c r="B16" s="41"/>
      <c r="C16" s="27"/>
      <c r="D16" s="41"/>
      <c r="E16" s="5"/>
      <c r="F16" s="5"/>
      <c r="G16" s="5"/>
      <c r="H16" s="5"/>
      <c r="I16" s="5"/>
      <c r="J16" s="41"/>
    </row>
    <row r="17" spans="1:11" ht="55.5" customHeight="1">
      <c r="A17" s="41"/>
      <c r="B17" s="42"/>
      <c r="C17" s="42"/>
      <c r="D17" s="42"/>
      <c r="J17" s="43"/>
      <c r="K17" s="27"/>
    </row>
    <row r="18" spans="1:11" ht="47.25" customHeight="1"/>
  </sheetData>
  <mergeCells count="1">
    <mergeCell ref="A1:J1"/>
  </mergeCells>
  <printOptions horizontalCentered="1"/>
  <pageMargins left="0" right="0" top="0.55118110236220474" bottom="0" header="0" footer="0"/>
  <pageSetup paperSize="9" scale="50" orientation="landscape" horizontalDpi="300" verticalDpi="300" r:id="rId1"/>
  <headerFooter>
    <oddFooter>&amp;C7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rightToLeft="1" view="pageBreakPreview" topLeftCell="A10" zoomScale="60" workbookViewId="0">
      <selection activeCell="I7" sqref="I7"/>
    </sheetView>
  </sheetViews>
  <sheetFormatPr defaultColWidth="9" defaultRowHeight="39.75" customHeight="1"/>
  <cols>
    <col min="1" max="1" width="10.28515625" style="33" customWidth="1"/>
    <col min="2" max="2" width="26.42578125" style="34" customWidth="1"/>
    <col min="3" max="3" width="80.42578125" style="33" bestFit="1" customWidth="1"/>
    <col min="4" max="4" width="18" style="33" customWidth="1"/>
    <col min="5" max="9" width="11.7109375" style="7" customWidth="1"/>
    <col min="10" max="10" width="69.42578125" style="35" customWidth="1"/>
    <col min="11" max="16384" width="9" style="21"/>
  </cols>
  <sheetData>
    <row r="1" spans="1:10" ht="65.25" customHeight="1" thickBot="1">
      <c r="A1" s="169" t="s">
        <v>199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1" customFormat="1" ht="62.25" customHeight="1" thickBot="1">
      <c r="A2" s="10" t="s">
        <v>35</v>
      </c>
      <c r="B2" s="10" t="s">
        <v>0</v>
      </c>
      <c r="C2" s="10" t="s">
        <v>36</v>
      </c>
      <c r="D2" s="11" t="s">
        <v>37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1" t="s">
        <v>251</v>
      </c>
    </row>
    <row r="3" spans="1:10" ht="186" customHeight="1" thickBot="1">
      <c r="A3" s="24">
        <v>1</v>
      </c>
      <c r="B3" s="25" t="s">
        <v>103</v>
      </c>
      <c r="C3" s="64" t="s">
        <v>104</v>
      </c>
      <c r="D3" s="26" t="s">
        <v>46</v>
      </c>
      <c r="E3" s="14">
        <v>6.99</v>
      </c>
      <c r="F3" s="14">
        <v>10.3</v>
      </c>
      <c r="G3" s="14">
        <v>10.3</v>
      </c>
      <c r="H3" s="14">
        <v>10.3</v>
      </c>
      <c r="I3" s="139">
        <v>10.3</v>
      </c>
      <c r="J3" s="26" t="s">
        <v>105</v>
      </c>
    </row>
    <row r="4" spans="1:10" ht="186" customHeight="1">
      <c r="A4" s="28">
        <v>2</v>
      </c>
      <c r="B4" s="20" t="s">
        <v>106</v>
      </c>
      <c r="C4" s="64" t="s">
        <v>240</v>
      </c>
      <c r="D4" s="15" t="s">
        <v>46</v>
      </c>
      <c r="E4" s="15">
        <v>61.8</v>
      </c>
      <c r="F4" s="15">
        <v>60</v>
      </c>
      <c r="G4" s="15">
        <v>60</v>
      </c>
      <c r="H4" s="15">
        <v>59.6</v>
      </c>
      <c r="I4" s="140">
        <v>60</v>
      </c>
      <c r="J4" s="15" t="s">
        <v>241</v>
      </c>
    </row>
    <row r="5" spans="1:10" ht="186" customHeight="1">
      <c r="A5" s="28">
        <v>3</v>
      </c>
      <c r="B5" s="20" t="s">
        <v>108</v>
      </c>
      <c r="C5" s="61" t="s">
        <v>109</v>
      </c>
      <c r="D5" s="15" t="s">
        <v>46</v>
      </c>
      <c r="E5" s="131">
        <f>54/159*100</f>
        <v>33.962264150943398</v>
      </c>
      <c r="F5" s="131">
        <f>13/186*100</f>
        <v>6.9892473118279561</v>
      </c>
      <c r="G5" s="131">
        <f>30/180*100</f>
        <v>16.666666666666664</v>
      </c>
      <c r="H5" s="131">
        <f>64/201*100</f>
        <v>31.840796019900498</v>
      </c>
      <c r="I5" s="15">
        <v>35</v>
      </c>
      <c r="J5" s="15" t="s">
        <v>110</v>
      </c>
    </row>
    <row r="6" spans="1:10" ht="186" customHeight="1">
      <c r="A6" s="28">
        <v>4</v>
      </c>
      <c r="B6" s="20" t="s">
        <v>111</v>
      </c>
      <c r="C6" s="18" t="s">
        <v>112</v>
      </c>
      <c r="D6" s="15" t="s">
        <v>46</v>
      </c>
      <c r="E6" s="131">
        <f>19/46*100</f>
        <v>41.304347826086953</v>
      </c>
      <c r="F6" s="131">
        <f>7/21*100</f>
        <v>33.333333333333329</v>
      </c>
      <c r="G6" s="131">
        <f>5/34*100</f>
        <v>14.705882352941178</v>
      </c>
      <c r="H6" s="131">
        <f>19/72*100</f>
        <v>26.388888888888889</v>
      </c>
      <c r="I6" s="15">
        <v>30</v>
      </c>
      <c r="J6" s="15" t="s">
        <v>110</v>
      </c>
    </row>
    <row r="7" spans="1:10" ht="186" customHeight="1">
      <c r="A7" s="28">
        <v>5</v>
      </c>
      <c r="B7" s="20" t="s">
        <v>113</v>
      </c>
      <c r="C7" s="18" t="s">
        <v>114</v>
      </c>
      <c r="D7" s="15" t="s">
        <v>46</v>
      </c>
      <c r="E7" s="131">
        <f>8223/1619672*100</f>
        <v>0.50769538523849267</v>
      </c>
      <c r="F7" s="131">
        <f>6374/1619672*100</f>
        <v>0.3935364691122647</v>
      </c>
      <c r="G7" s="131">
        <f>11268/1619672*100</f>
        <v>0.69569641260699699</v>
      </c>
      <c r="H7" s="131">
        <f>19850/1619672*100</f>
        <v>1.2255567793973101</v>
      </c>
      <c r="I7" s="131">
        <f>22430/1619672*100</f>
        <v>1.3848482902711168</v>
      </c>
      <c r="J7" s="15" t="s">
        <v>115</v>
      </c>
    </row>
    <row r="8" spans="1:10" ht="186" customHeight="1">
      <c r="A8" s="28">
        <v>6</v>
      </c>
      <c r="B8" s="20" t="s">
        <v>116</v>
      </c>
      <c r="C8" s="18" t="s">
        <v>117</v>
      </c>
      <c r="D8" s="15" t="s">
        <v>261</v>
      </c>
      <c r="E8" s="131">
        <f>8223/186</f>
        <v>44.20967741935484</v>
      </c>
      <c r="F8" s="131">
        <f>6374/186</f>
        <v>34.268817204301072</v>
      </c>
      <c r="G8" s="131">
        <f>11268/186</f>
        <v>60.58064516129032</v>
      </c>
      <c r="H8" s="131">
        <f>19850/186</f>
        <v>106.72043010752688</v>
      </c>
      <c r="I8" s="131">
        <f>22430/186</f>
        <v>120.59139784946237</v>
      </c>
      <c r="J8" s="15" t="s">
        <v>115</v>
      </c>
    </row>
    <row r="9" spans="1:10" ht="186" customHeight="1">
      <c r="A9" s="28">
        <v>7</v>
      </c>
      <c r="B9" s="20" t="s">
        <v>118</v>
      </c>
      <c r="C9" s="55" t="s">
        <v>119</v>
      </c>
      <c r="D9" s="15" t="s">
        <v>46</v>
      </c>
      <c r="E9" s="15">
        <f>8/17*100</f>
        <v>47.058823529411761</v>
      </c>
      <c r="F9" s="15">
        <f>13/24*100</f>
        <v>54.166666666666664</v>
      </c>
      <c r="G9" s="15">
        <f>11/18*100</f>
        <v>61.111111111111114</v>
      </c>
      <c r="H9" s="15">
        <f>14/23*100</f>
        <v>60.869565217391312</v>
      </c>
      <c r="I9" s="15">
        <f>20/32*100</f>
        <v>62.5</v>
      </c>
      <c r="J9" s="15" t="s">
        <v>107</v>
      </c>
    </row>
    <row r="10" spans="1:10" ht="186" customHeight="1" thickBot="1">
      <c r="A10" s="53">
        <v>8</v>
      </c>
      <c r="B10" s="54" t="s">
        <v>148</v>
      </c>
      <c r="C10" s="51" t="s">
        <v>149</v>
      </c>
      <c r="D10" s="52" t="s">
        <v>46</v>
      </c>
      <c r="E10" s="16">
        <v>100</v>
      </c>
      <c r="F10" s="16">
        <v>100</v>
      </c>
      <c r="G10" s="16">
        <v>100</v>
      </c>
      <c r="H10" s="16">
        <f>34/34*100</f>
        <v>100</v>
      </c>
      <c r="I10" s="16">
        <f>34/34*100</f>
        <v>100</v>
      </c>
      <c r="J10" s="52" t="s">
        <v>172</v>
      </c>
    </row>
    <row r="11" spans="1:10" ht="39.75" customHeight="1">
      <c r="E11" s="5"/>
      <c r="F11" s="5"/>
      <c r="G11" s="5"/>
      <c r="H11" s="5"/>
      <c r="I11" s="5"/>
    </row>
  </sheetData>
  <mergeCells count="1">
    <mergeCell ref="A1:J1"/>
  </mergeCells>
  <printOptions horizontalCentered="1"/>
  <pageMargins left="0" right="0" top="0.98425196850393704" bottom="0" header="0" footer="0"/>
  <pageSetup paperSize="9" scale="55" orientation="landscape" r:id="rId1"/>
  <headerFooter>
    <oddFooter>&amp;C8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"/>
  <sheetViews>
    <sheetView rightToLeft="1" view="pageBreakPreview" topLeftCell="A10" zoomScale="60" workbookViewId="0">
      <selection activeCell="H7" sqref="H7"/>
    </sheetView>
  </sheetViews>
  <sheetFormatPr defaultColWidth="9" defaultRowHeight="39.75" customHeight="1"/>
  <cols>
    <col min="1" max="1" width="8.140625" style="33" customWidth="1"/>
    <col min="2" max="2" width="37.85546875" style="34" customWidth="1"/>
    <col min="3" max="3" width="75.140625" style="34" customWidth="1"/>
    <col min="4" max="4" width="21" style="34" customWidth="1"/>
    <col min="5" max="9" width="11.7109375" style="7" customWidth="1"/>
    <col min="10" max="10" width="72" style="33" customWidth="1"/>
    <col min="11" max="11" width="76.5703125" style="35" bestFit="1" customWidth="1"/>
    <col min="12" max="16384" width="9" style="21"/>
  </cols>
  <sheetData>
    <row r="1" spans="1:11" ht="65.25" customHeight="1" thickBot="1">
      <c r="A1" s="169" t="s">
        <v>200</v>
      </c>
      <c r="B1" s="169"/>
      <c r="C1" s="169"/>
      <c r="D1" s="169"/>
      <c r="E1" s="169"/>
      <c r="F1" s="169"/>
      <c r="G1" s="169"/>
      <c r="H1" s="169"/>
      <c r="I1" s="169"/>
      <c r="J1" s="169"/>
      <c r="K1" s="69"/>
    </row>
    <row r="2" spans="1:11" s="1" customFormat="1" ht="59.25" customHeight="1" thickBot="1">
      <c r="A2" s="10" t="s">
        <v>35</v>
      </c>
      <c r="B2" s="10" t="s">
        <v>0</v>
      </c>
      <c r="C2" s="10" t="s">
        <v>36</v>
      </c>
      <c r="D2" s="10" t="s">
        <v>120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10" t="s">
        <v>251</v>
      </c>
    </row>
    <row r="3" spans="1:11" ht="186" customHeight="1">
      <c r="A3" s="38">
        <v>1</v>
      </c>
      <c r="B3" s="36" t="s">
        <v>121</v>
      </c>
      <c r="C3" s="14" t="s">
        <v>122</v>
      </c>
      <c r="D3" s="36" t="s">
        <v>1</v>
      </c>
      <c r="E3" s="14">
        <v>59</v>
      </c>
      <c r="F3" s="14">
        <v>60</v>
      </c>
      <c r="G3" s="14">
        <v>61</v>
      </c>
      <c r="H3" s="14">
        <v>61</v>
      </c>
      <c r="I3" s="139">
        <v>61</v>
      </c>
      <c r="J3" s="36" t="s">
        <v>123</v>
      </c>
    </row>
    <row r="4" spans="1:11" ht="186" customHeight="1">
      <c r="A4" s="38">
        <v>2</v>
      </c>
      <c r="B4" s="36" t="s">
        <v>234</v>
      </c>
      <c r="C4" s="14" t="s">
        <v>235</v>
      </c>
      <c r="D4" s="36" t="s">
        <v>1</v>
      </c>
      <c r="E4" s="15">
        <v>0</v>
      </c>
      <c r="F4" s="15">
        <v>2</v>
      </c>
      <c r="G4" s="15">
        <v>2</v>
      </c>
      <c r="H4" s="15">
        <v>0</v>
      </c>
      <c r="I4" s="140">
        <v>0</v>
      </c>
      <c r="J4" s="17" t="s">
        <v>236</v>
      </c>
    </row>
    <row r="5" spans="1:11" ht="186" customHeight="1">
      <c r="A5" s="38">
        <v>3</v>
      </c>
      <c r="B5" s="36" t="s">
        <v>237</v>
      </c>
      <c r="C5" s="14" t="s">
        <v>238</v>
      </c>
      <c r="D5" s="36" t="s">
        <v>1</v>
      </c>
      <c r="E5" s="15">
        <v>69</v>
      </c>
      <c r="F5" s="15">
        <v>78</v>
      </c>
      <c r="G5" s="15">
        <v>78</v>
      </c>
      <c r="H5" s="15">
        <v>77</v>
      </c>
      <c r="I5" s="140">
        <v>77</v>
      </c>
      <c r="J5" s="36" t="s">
        <v>239</v>
      </c>
    </row>
    <row r="6" spans="1:11" ht="186" customHeight="1">
      <c r="A6" s="28">
        <v>4</v>
      </c>
      <c r="B6" s="20" t="s">
        <v>124</v>
      </c>
      <c r="C6" s="15" t="s">
        <v>125</v>
      </c>
      <c r="D6" s="20" t="s">
        <v>126</v>
      </c>
      <c r="E6" s="15">
        <v>15</v>
      </c>
      <c r="F6" s="15">
        <v>15</v>
      </c>
      <c r="G6" s="15">
        <v>15</v>
      </c>
      <c r="H6" s="15">
        <v>15.5</v>
      </c>
      <c r="I6" s="140">
        <v>15.5</v>
      </c>
      <c r="J6" s="20" t="s">
        <v>127</v>
      </c>
    </row>
    <row r="7" spans="1:11" ht="186" customHeight="1">
      <c r="A7" s="28">
        <v>5</v>
      </c>
      <c r="B7" s="20" t="s">
        <v>128</v>
      </c>
      <c r="C7" s="15" t="s">
        <v>129</v>
      </c>
      <c r="D7" s="29" t="s">
        <v>130</v>
      </c>
      <c r="E7" s="15">
        <v>33</v>
      </c>
      <c r="F7" s="15">
        <v>48</v>
      </c>
      <c r="G7" s="15">
        <v>35</v>
      </c>
      <c r="H7" s="15">
        <v>16</v>
      </c>
      <c r="I7" s="15">
        <v>40</v>
      </c>
      <c r="J7" s="29" t="s">
        <v>131</v>
      </c>
    </row>
    <row r="8" spans="1:11" ht="186" customHeight="1">
      <c r="A8" s="28">
        <v>6</v>
      </c>
      <c r="B8" s="20" t="s">
        <v>132</v>
      </c>
      <c r="C8" s="15" t="s">
        <v>133</v>
      </c>
      <c r="D8" s="29" t="s">
        <v>130</v>
      </c>
      <c r="E8" s="15">
        <v>67</v>
      </c>
      <c r="F8" s="15">
        <v>132</v>
      </c>
      <c r="G8" s="15">
        <v>45</v>
      </c>
      <c r="H8" s="15">
        <v>101</v>
      </c>
      <c r="I8" s="15">
        <v>60</v>
      </c>
      <c r="J8" s="29" t="s">
        <v>131</v>
      </c>
    </row>
    <row r="9" spans="1:11" ht="186" customHeight="1">
      <c r="A9" s="28">
        <v>7</v>
      </c>
      <c r="B9" s="44" t="s">
        <v>134</v>
      </c>
      <c r="C9" s="45" t="s">
        <v>135</v>
      </c>
      <c r="D9" s="46" t="s">
        <v>252</v>
      </c>
      <c r="E9" s="15">
        <v>8436</v>
      </c>
      <c r="F9" s="15">
        <v>2979</v>
      </c>
      <c r="G9" s="15">
        <v>1080</v>
      </c>
      <c r="H9" s="15">
        <v>3214</v>
      </c>
      <c r="I9" s="15">
        <v>3840</v>
      </c>
      <c r="J9" s="46" t="s">
        <v>222</v>
      </c>
    </row>
    <row r="10" spans="1:11" ht="186" customHeight="1" thickBot="1">
      <c r="A10" s="56">
        <v>8</v>
      </c>
      <c r="B10" s="20" t="s">
        <v>136</v>
      </c>
      <c r="C10" s="15" t="s">
        <v>147</v>
      </c>
      <c r="D10" s="29" t="s">
        <v>1</v>
      </c>
      <c r="E10" s="15"/>
      <c r="F10" s="15"/>
      <c r="G10" s="15"/>
      <c r="H10" s="15">
        <v>5</v>
      </c>
      <c r="I10" s="15">
        <v>10</v>
      </c>
      <c r="J10" s="29" t="s">
        <v>137</v>
      </c>
    </row>
    <row r="11" spans="1:11" ht="47.25" customHeight="1">
      <c r="A11" s="172" t="s">
        <v>138</v>
      </c>
      <c r="B11" s="172"/>
      <c r="C11" s="172"/>
      <c r="D11" s="172"/>
      <c r="E11" s="172"/>
      <c r="F11" s="172"/>
      <c r="G11" s="172"/>
      <c r="H11" s="172"/>
      <c r="I11" s="172"/>
      <c r="J11" s="172"/>
    </row>
    <row r="12" spans="1:11" ht="39.75" customHeight="1">
      <c r="E12" s="5"/>
      <c r="F12" s="5"/>
      <c r="G12" s="5"/>
      <c r="H12" s="5"/>
      <c r="I12" s="5"/>
    </row>
  </sheetData>
  <mergeCells count="2">
    <mergeCell ref="A11:J11"/>
    <mergeCell ref="A1:J1"/>
  </mergeCells>
  <printOptions horizontalCentered="1"/>
  <pageMargins left="0" right="0" top="0.74803149606299213" bottom="0" header="0" footer="0"/>
  <pageSetup paperSize="9" scale="49" orientation="landscape" r:id="rId1"/>
  <headerFooter>
    <oddFooter>&amp;C9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0"/>
  <sheetViews>
    <sheetView rightToLeft="1" tabSelected="1" view="pageBreakPreview" topLeftCell="A7" zoomScale="60" workbookViewId="0">
      <selection activeCell="I7" sqref="I7"/>
    </sheetView>
  </sheetViews>
  <sheetFormatPr defaultRowHeight="18"/>
  <cols>
    <col min="1" max="1" width="9.85546875" customWidth="1"/>
    <col min="2" max="2" width="43" customWidth="1"/>
    <col min="3" max="3" width="80.42578125" bestFit="1" customWidth="1"/>
    <col min="4" max="4" width="20.28515625" customWidth="1"/>
    <col min="5" max="9" width="11.7109375" style="7" customWidth="1"/>
    <col min="10" max="10" width="75.42578125" customWidth="1"/>
  </cols>
  <sheetData>
    <row r="1" spans="1:15" ht="61.5" customHeight="1" thickBot="1">
      <c r="A1" s="173" t="s">
        <v>272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5" s="58" customFormat="1" ht="89.25" customHeight="1" thickBot="1">
      <c r="A2" s="66" t="s">
        <v>2</v>
      </c>
      <c r="B2" s="95" t="s">
        <v>163</v>
      </c>
      <c r="C2" s="93" t="s">
        <v>36</v>
      </c>
      <c r="D2" s="93" t="s">
        <v>4</v>
      </c>
      <c r="E2" s="11" t="s">
        <v>246</v>
      </c>
      <c r="F2" s="11" t="s">
        <v>247</v>
      </c>
      <c r="G2" s="11" t="s">
        <v>248</v>
      </c>
      <c r="H2" s="11" t="s">
        <v>249</v>
      </c>
      <c r="I2" s="11" t="s">
        <v>250</v>
      </c>
      <c r="J2" s="94" t="s">
        <v>251</v>
      </c>
      <c r="K2" s="57"/>
      <c r="L2" s="57"/>
      <c r="M2" s="57"/>
      <c r="N2" s="57"/>
      <c r="O2" s="57"/>
    </row>
    <row r="3" spans="1:15" s="60" customFormat="1" ht="186" customHeight="1">
      <c r="A3" s="65">
        <v>1</v>
      </c>
      <c r="B3" s="112" t="s">
        <v>153</v>
      </c>
      <c r="C3" s="113" t="s">
        <v>154</v>
      </c>
      <c r="D3" s="114" t="s">
        <v>1</v>
      </c>
      <c r="E3" s="134">
        <v>0</v>
      </c>
      <c r="F3" s="134">
        <v>0</v>
      </c>
      <c r="G3" s="134">
        <v>0</v>
      </c>
      <c r="H3" s="134">
        <f>10/17*100</f>
        <v>58.82352941176471</v>
      </c>
      <c r="I3" s="134">
        <f>15/17*100</f>
        <v>88.235294117647058</v>
      </c>
      <c r="J3" s="115" t="s">
        <v>218</v>
      </c>
    </row>
    <row r="4" spans="1:15" s="60" customFormat="1" ht="186" customHeight="1">
      <c r="A4" s="59">
        <v>2</v>
      </c>
      <c r="B4" s="116" t="s">
        <v>167</v>
      </c>
      <c r="C4" s="89" t="s">
        <v>214</v>
      </c>
      <c r="D4" s="90" t="s">
        <v>46</v>
      </c>
      <c r="E4" s="15">
        <v>33</v>
      </c>
      <c r="F4" s="15">
        <v>33</v>
      </c>
      <c r="G4" s="15">
        <v>66</v>
      </c>
      <c r="H4" s="15">
        <v>75</v>
      </c>
      <c r="I4" s="15">
        <v>80</v>
      </c>
      <c r="J4" s="88" t="s">
        <v>217</v>
      </c>
    </row>
    <row r="5" spans="1:15" s="60" customFormat="1" ht="186" customHeight="1">
      <c r="A5" s="59">
        <v>3</v>
      </c>
      <c r="B5" s="116" t="s">
        <v>164</v>
      </c>
      <c r="C5" s="91" t="s">
        <v>215</v>
      </c>
      <c r="D5" s="90" t="s">
        <v>46</v>
      </c>
      <c r="E5" s="140">
        <v>75</v>
      </c>
      <c r="F5" s="15">
        <v>91</v>
      </c>
      <c r="G5" s="15">
        <v>93</v>
      </c>
      <c r="H5" s="15">
        <v>96.5</v>
      </c>
      <c r="I5" s="15">
        <v>99.5</v>
      </c>
      <c r="J5" s="92" t="s">
        <v>216</v>
      </c>
    </row>
    <row r="6" spans="1:15" s="60" customFormat="1" ht="186" customHeight="1">
      <c r="A6" s="59">
        <v>4</v>
      </c>
      <c r="B6" s="116" t="s">
        <v>165</v>
      </c>
      <c r="C6" s="89" t="s">
        <v>166</v>
      </c>
      <c r="D6" s="90" t="s">
        <v>46</v>
      </c>
      <c r="E6" s="15">
        <v>70</v>
      </c>
      <c r="F6" s="15">
        <v>75</v>
      </c>
      <c r="G6" s="15">
        <v>75</v>
      </c>
      <c r="H6" s="15">
        <v>82</v>
      </c>
      <c r="I6" s="15">
        <v>87</v>
      </c>
      <c r="J6" s="92" t="s">
        <v>216</v>
      </c>
    </row>
    <row r="7" spans="1:15" s="60" customFormat="1" ht="186" customHeight="1">
      <c r="A7" s="59">
        <v>5</v>
      </c>
      <c r="B7" s="116" t="s">
        <v>223</v>
      </c>
      <c r="C7" s="89" t="s">
        <v>224</v>
      </c>
      <c r="D7" s="90" t="s">
        <v>46</v>
      </c>
      <c r="E7" s="15">
        <v>70</v>
      </c>
      <c r="F7" s="15">
        <v>75</v>
      </c>
      <c r="G7" s="15">
        <v>80</v>
      </c>
      <c r="H7" s="15">
        <v>85</v>
      </c>
      <c r="I7" s="15">
        <v>90</v>
      </c>
      <c r="J7" s="92" t="s">
        <v>41</v>
      </c>
    </row>
    <row r="8" spans="1:15" s="60" customFormat="1" ht="186" customHeight="1">
      <c r="A8" s="59">
        <v>6</v>
      </c>
      <c r="B8" s="116" t="s">
        <v>242</v>
      </c>
      <c r="C8" s="89" t="s">
        <v>243</v>
      </c>
      <c r="D8" s="90" t="s">
        <v>46</v>
      </c>
      <c r="E8" s="15">
        <v>0</v>
      </c>
      <c r="F8" s="15">
        <v>0</v>
      </c>
      <c r="G8" s="15">
        <v>0</v>
      </c>
      <c r="H8" s="15">
        <f>1/10*100</f>
        <v>10</v>
      </c>
      <c r="I8" s="131">
        <f>10/14*100</f>
        <v>71.428571428571431</v>
      </c>
      <c r="J8" s="92" t="s">
        <v>41</v>
      </c>
    </row>
    <row r="9" spans="1:15" s="60" customFormat="1" ht="186" customHeight="1" thickBot="1">
      <c r="A9" s="121">
        <v>7</v>
      </c>
      <c r="B9" s="117" t="s">
        <v>244</v>
      </c>
      <c r="C9" s="118" t="s">
        <v>245</v>
      </c>
      <c r="D9" s="119" t="s">
        <v>46</v>
      </c>
      <c r="E9" s="132"/>
      <c r="F9" s="132"/>
      <c r="G9" s="132"/>
      <c r="H9" s="132"/>
      <c r="I9" s="132"/>
      <c r="J9" s="120" t="s">
        <v>41</v>
      </c>
    </row>
    <row r="10" spans="1:15" ht="25.5">
      <c r="E10" s="5"/>
      <c r="F10" s="5"/>
      <c r="G10" s="5"/>
      <c r="H10" s="5"/>
      <c r="I10" s="5"/>
    </row>
  </sheetData>
  <mergeCells count="1">
    <mergeCell ref="A1:J1"/>
  </mergeCells>
  <printOptions horizontalCentered="1"/>
  <pageMargins left="0" right="0" top="0.74803149606299213" bottom="0" header="0" footer="0"/>
  <pageSetup paperSize="9" scale="50" orientation="landscape" r:id="rId1"/>
  <headerFooter>
    <oddFooter>&amp;C10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محورهاي اصلي</vt:lpstr>
      <vt:lpstr>حفاظت و بهره برداري</vt:lpstr>
      <vt:lpstr>طرح و توسعه</vt:lpstr>
      <vt:lpstr>مطالعات پايه</vt:lpstr>
      <vt:lpstr>ذينفعان</vt:lpstr>
      <vt:lpstr>مديريت منابع مالي</vt:lpstr>
      <vt:lpstr>توسعه مديريت</vt:lpstr>
      <vt:lpstr> منابع انساني</vt:lpstr>
      <vt:lpstr>نظام هاي اطلاعاتي</vt:lpstr>
      <vt:lpstr>' منابع انساني'!Print_Area</vt:lpstr>
      <vt:lpstr>'حفاظت و بهره برداري'!Print_Area</vt:lpstr>
      <vt:lpstr>'طرح و توسعه'!Print_Area</vt:lpstr>
      <vt:lpstr>'محورهاي اصلي'!Print_Area</vt:lpstr>
      <vt:lpstr>'مديريت منابع مالي'!Print_Area</vt:lpstr>
      <vt:lpstr>'مطالعات پايه'!Print_Area</vt:lpstr>
      <vt:lpstr>'نظام هاي اطلاعاتي'!Print_Area</vt:lpstr>
      <vt:lpstr>' منابع انساني'!Print_Titles</vt:lpstr>
      <vt:lpstr>'توسعه مديريت'!Print_Titles</vt:lpstr>
      <vt:lpstr>'حفاظت و بهره برداري'!Print_Titles</vt:lpstr>
      <vt:lpstr>ذينفعان!Print_Titles</vt:lpstr>
      <vt:lpstr>'طرح و توسعه'!Print_Titles</vt:lpstr>
      <vt:lpstr>'مديريت منابع مالي'!Print_Titles</vt:lpstr>
      <vt:lpstr>'مطالعات پايه'!Print_Titles</vt:lpstr>
      <vt:lpstr>'نظام هاي اطلاعاتي'!Print_Titles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ariani</cp:lastModifiedBy>
  <cp:lastPrinted>2011-06-03T03:53:10Z</cp:lastPrinted>
  <dcterms:created xsi:type="dcterms:W3CDTF">2008-09-21T11:12:27Z</dcterms:created>
  <dcterms:modified xsi:type="dcterms:W3CDTF">2011-06-07T08:42:54Z</dcterms:modified>
</cp:coreProperties>
</file>